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iremadze\Desktop\4. NCDC  GLOBAL  2021 წ\9 ანგარიშები კვარტალური\1  ანგარიშები  2020 - I-IV კვ და სულ 2020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Sheet1!$A$7:$XBV$84</definedName>
    <definedName name="_xlnm.Print_Area" localSheetId="0">Sheet1!$A$1:$M$84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20" i="1" l="1"/>
  <c r="L19" i="1"/>
  <c r="L26" i="1" l="1"/>
  <c r="L22" i="1" l="1"/>
  <c r="L21" i="1" l="1"/>
  <c r="L41" i="1"/>
  <c r="L39" i="1"/>
  <c r="L30" i="1"/>
  <c r="L52" i="1"/>
  <c r="L42" i="1" l="1"/>
  <c r="L33" i="1"/>
  <c r="K33" i="1" l="1"/>
  <c r="L66" i="1" l="1"/>
  <c r="L65" i="1"/>
  <c r="L63" i="1"/>
  <c r="L60" i="1"/>
  <c r="L56" i="1"/>
  <c r="K83" i="1"/>
  <c r="K82" i="1"/>
  <c r="K81" i="1"/>
  <c r="K80" i="1"/>
  <c r="K71" i="1"/>
  <c r="K67" i="1"/>
  <c r="K66" i="1"/>
  <c r="K65" i="1"/>
  <c r="K63" i="1"/>
  <c r="K61" i="1"/>
  <c r="K60" i="1"/>
  <c r="K56" i="1"/>
  <c r="K55" i="1"/>
  <c r="K54" i="1"/>
  <c r="K52" i="1"/>
  <c r="L48" i="1" l="1"/>
  <c r="L38" i="1"/>
  <c r="L27" i="1"/>
  <c r="L24" i="1"/>
  <c r="L13" i="1"/>
  <c r="L11" i="1"/>
  <c r="K36" i="1" l="1"/>
  <c r="K34" i="1"/>
  <c r="K31" i="1" l="1"/>
  <c r="K29" i="1" l="1"/>
  <c r="K25" i="1"/>
  <c r="K20" i="1"/>
  <c r="K19" i="1"/>
  <c r="K16" i="1" l="1"/>
</calcChain>
</file>

<file path=xl/sharedStrings.xml><?xml version="1.0" encoding="utf-8"?>
<sst xmlns="http://schemas.openxmlformats.org/spreadsheetml/2006/main" count="644" uniqueCount="304">
  <si>
    <t xml:space="preserve">დაფინანსების წყარო </t>
  </si>
  <si>
    <t>პროექტი
(გრანტოს ნომერი)</t>
  </si>
  <si>
    <t>დანაყოფის
cpv კოდი</t>
  </si>
  <si>
    <t>შესყიდვის ობიექტი</t>
  </si>
  <si>
    <t>შესყიდვის საშუალება</t>
  </si>
  <si>
    <t>შესყიდვის SPA&amp;CMR ნომერი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</si>
  <si>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</si>
  <si>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</si>
  <si>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</si>
  <si>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</si>
  <si>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</si>
  <si>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შენიშვნა</t>
  </si>
  <si>
    <t>გრანტი</t>
  </si>
  <si>
    <t>GEO-T-NCDC</t>
  </si>
  <si>
    <t>ელექტრონული ტენდერი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</si>
  <si>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</si>
  <si>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</si>
  <si>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გამარტივებული შესყიდვა</t>
  </si>
  <si>
    <t>GEO-T-H-NCDC</t>
  </si>
  <si>
    <t>კონსოლიდირებული ტენდერი</t>
  </si>
  <si>
    <t>სათარჯიმნო და სანოტარო მომსახურება</t>
  </si>
  <si>
    <t>მობილური ოპერატორის მომსახურება</t>
  </si>
  <si>
    <t>მიმდინარე ხელშეკრულება</t>
  </si>
  <si>
    <t>ავტომობილების რეცხვის მომსახურება</t>
  </si>
  <si>
    <t>სასმელი წყალი</t>
  </si>
  <si>
    <t>შპს "ბორჯომი ვოთერსი"</t>
  </si>
  <si>
    <t>შპს "კორამედი"</t>
  </si>
  <si>
    <t>Cepheid HBDC SAS</t>
  </si>
  <si>
    <t>St. Bujet</t>
  </si>
  <si>
    <t>შპს "ჯი-თი მოტორს"</t>
  </si>
  <si>
    <t>IDA Foundation</t>
  </si>
  <si>
    <t>შპს "ტოპ გრუპი"</t>
  </si>
  <si>
    <t>ავტომობილის ტექ. მომსახურევა</t>
  </si>
  <si>
    <t>09100000</t>
  </si>
  <si>
    <t>აივ ინფექცია/შიდსით დაავადებულთა მკურნალობა და მოვლა</t>
  </si>
  <si>
    <t>GF-T/SSP/S-503</t>
  </si>
  <si>
    <t>19 GeneXpert-ს აპარატის 3 წლიანი საგარანტიო მომსახურება</t>
  </si>
  <si>
    <t>11.12.2017 - 31.12.2020</t>
  </si>
  <si>
    <t>GF-T/SSP/S-516</t>
  </si>
  <si>
    <t>სადაზღვევო მომს. AUTO</t>
  </si>
  <si>
    <t>შპს „ბიდიო“</t>
  </si>
  <si>
    <t>აუდიტორული მომსახურება</t>
  </si>
  <si>
    <t>16.02.2018 - 31.12.2020</t>
  </si>
  <si>
    <t>GF-T-H/ET/S-532</t>
  </si>
  <si>
    <t>GF-T-H/CON/S-533</t>
  </si>
  <si>
    <t>შპს „თბილისის სატრანსპორტო კომპანია“</t>
  </si>
  <si>
    <t>პარკირების უფლება</t>
  </si>
  <si>
    <t>შპს "გოლდმედი"</t>
  </si>
  <si>
    <t>20.10.2017 - 31.01.2021</t>
  </si>
  <si>
    <t>ბენზინი პრემუიმი RON95</t>
  </si>
  <si>
    <t>ევროდიზელი</t>
  </si>
  <si>
    <t>შპს “უნივერსალური ბიზნეს სერვისები“</t>
  </si>
  <si>
    <t>ჰოსტინგის მომსახურება</t>
  </si>
  <si>
    <t>405132075</t>
  </si>
  <si>
    <t>GF-T/SSP/S-655</t>
  </si>
  <si>
    <t>GEO-H-NCDC/SR-1.7</t>
  </si>
  <si>
    <t>GF-H/SSP/S-733</t>
  </si>
  <si>
    <t>GEO-H/SSP/G-734</t>
  </si>
  <si>
    <t>GF-T/SSP/S-749</t>
  </si>
  <si>
    <t>ტუბ. ჩხირის სადიაგნოსტიკო "კაპილია" ტესტი
TB Ag MPT64 Rapid test</t>
  </si>
  <si>
    <t>„შედეგზე დაფუძნებული დაფინანსება და ინტეგრირებული მკურნალობის მოდელი ტუბერკულოზის მართვის ამბულატორიულ დონეზე“ პილოტური პროექტი</t>
  </si>
  <si>
    <t>ავტომობილის საგარანტიო ტექ. მომსახურება</t>
  </si>
  <si>
    <t>მედიკამენტები I &amp; II რიგი</t>
  </si>
  <si>
    <t>2 ც. / 16 მოდული GeneXpert-ს აპარატი</t>
  </si>
  <si>
    <t>შპს "ჰუმან დიაგონსოტიკ ჯორჯია"</t>
  </si>
  <si>
    <t>სს "ფრანს ავტო"</t>
  </si>
  <si>
    <t>სსიპ „სოციალური მომსახურების სააგენტო“</t>
  </si>
  <si>
    <t>Stichting iplussolutions</t>
  </si>
  <si>
    <t>NL8150.47.824.B01</t>
  </si>
  <si>
    <t>24.04.2019 - 30.06.2022</t>
  </si>
  <si>
    <t>14.11.2019 - 31.07.2021</t>
  </si>
  <si>
    <t>18.11.2019 - 31.03.2021</t>
  </si>
  <si>
    <t>24.12.2019 - 31.12.2024</t>
  </si>
  <si>
    <t>შპს ,,მაგთიკომი"</t>
  </si>
  <si>
    <t>შპს ,,სერვ.ჯი"</t>
  </si>
  <si>
    <t>სახელმწიფო ბიუჯეტი</t>
  </si>
  <si>
    <t>GF-T-H/CON/G-753</t>
  </si>
  <si>
    <t>შპს რომპეტროლ საქართველო</t>
  </si>
  <si>
    <t>GF-T-H/CON/G-754</t>
  </si>
  <si>
    <t>GF-T-H/CON/S-755</t>
  </si>
  <si>
    <t>სს "პსპ დაზღვევა"</t>
  </si>
  <si>
    <t>GF-T-H/SSP/S-756</t>
  </si>
  <si>
    <t>GF-T-H/SSP/S-757</t>
  </si>
  <si>
    <t>GF-T/SSP/S-758</t>
  </si>
  <si>
    <t>GF-T-H/SSP/S-759</t>
  </si>
  <si>
    <t>შპს ლ.მ.ვ.</t>
  </si>
  <si>
    <t>GF-T-H/SSP/G-763</t>
  </si>
  <si>
    <t>GF-T/SSP/S-765</t>
  </si>
  <si>
    <t xml:space="preserve">ა(ა)იპ "საინფორმაციო სამედიცინო-ფსიქოლოგიური ცენტრი "თანადგომა“ </t>
  </si>
  <si>
    <t>GF-T/ET/G-768</t>
  </si>
  <si>
    <t>GEO-T/SSP/G-769</t>
  </si>
  <si>
    <t>72400000</t>
  </si>
  <si>
    <t>50100000</t>
  </si>
  <si>
    <t>15900000</t>
  </si>
  <si>
    <t>ვიდეო მეთვალყურეობის თერაპიის (VOT) მობილური აპლიკაციის ტექნიკური მხარდაჭერა</t>
  </si>
  <si>
    <t>31.12.2019 - 30.04.2021</t>
  </si>
  <si>
    <t>23.01.2020 - 31.01.2021</t>
  </si>
  <si>
    <t>28.01.2020 - 01.03.2021</t>
  </si>
  <si>
    <t>31.01.2020 - 31.01.2021</t>
  </si>
  <si>
    <t>26.02.2020 - 31.01.2022</t>
  </si>
  <si>
    <t>20.03.2020 - 31.01.2021</t>
  </si>
  <si>
    <t>23.03.2020 - 31.03.2021</t>
  </si>
  <si>
    <t>შესრულებული ხელშეკრულება</t>
  </si>
  <si>
    <t>GF-T-H/ET/S-770</t>
  </si>
  <si>
    <t>შპს "პროქსიმა სისტემს"</t>
  </si>
  <si>
    <t>რესურსების მართვის ელექტრონული სისტემის (ERP) - Microsoft Dynamics AX 2012R3 - ტექნიკური მხარდაჭერa</t>
  </si>
  <si>
    <t>GF-T/SSP/S-773</t>
  </si>
  <si>
    <t>27.03.2020 - 31.01.2021</t>
  </si>
  <si>
    <t>ავტო-ტექ. მომსახურება (საბურავების შეცვლა)</t>
  </si>
  <si>
    <t>შპს ,,ექსპრეს სერვისი"</t>
  </si>
  <si>
    <t>GF-T/ET/S-774</t>
  </si>
  <si>
    <t>ააიპ "საქართველოს ფთიზიატრთა და პულმონოლოგთა ასოციაცია"</t>
  </si>
  <si>
    <t>GF-T/CON/G-776</t>
  </si>
  <si>
    <t>შპს "თეგეტა მოტორსი"</t>
  </si>
  <si>
    <t>GEO-H/SSP/G-777</t>
  </si>
  <si>
    <t>GF-T/SSP/S-780</t>
  </si>
  <si>
    <t>შპს სერვ.ჯი</t>
  </si>
  <si>
    <t>GF-H/CON/G-782</t>
  </si>
  <si>
    <t>GF-H/ET/G-783</t>
  </si>
  <si>
    <t>შპს ემ ელ სი მედიკალი</t>
  </si>
  <si>
    <t>10.04.2020 - 31.03.2021</t>
  </si>
  <si>
    <t>15.04.2020 - 30.05.2021</t>
  </si>
  <si>
    <t>ტუბერკულოზის მართვის ხარისხის გაუმჯობესება განახლებული გაიდლაინების დანერგვა;</t>
  </si>
  <si>
    <t>ანტირეტროვირუსული მედიკამენტები I &amp; II რიგი</t>
  </si>
  <si>
    <t>დომეინის მომსახურება</t>
  </si>
  <si>
    <t>საინექციო წყალი</t>
  </si>
  <si>
    <t>მედიკამენტები STI - ნალოქსონი</t>
  </si>
  <si>
    <t xml:space="preserve"> ა(ა)იპ „თანასწორობის მოძრაობა“</t>
  </si>
  <si>
    <t>ა(ა)იპ „ზიანის შემცირების საქართველოს ქსელი“</t>
  </si>
  <si>
    <t>შპს "პრიმამედი"</t>
  </si>
  <si>
    <t>შპს "მედიქალ ბიოს ჯორჯია"</t>
  </si>
  <si>
    <t>შპს "ალფალაბი"</t>
  </si>
  <si>
    <t>შპს "ოლსაიდს"</t>
  </si>
  <si>
    <t>შპს "კლინტექ"</t>
  </si>
  <si>
    <t>ააიპ თამბაქოს კონტროლის ჩარჩო კონვენციის იმპლემენტაციისა და მონიტორინგის ცენტრი საქართველოში</t>
  </si>
  <si>
    <t xml:space="preserve"> შპს "ბიოვის საქართველო"</t>
  </si>
  <si>
    <t>შპს "ალტა"</t>
  </si>
  <si>
    <t>შპს პენსან ჯორჯია</t>
  </si>
  <si>
    <t>პრეექსპოზიციური პროფილაქტიკის (პრეპ) მომსახურება მამაკაცებში, რომლებსაც სქესობრივი კავშირი აქვთ მამაკაცებთან და ტრანსგენდერ ქალებში</t>
  </si>
  <si>
    <t>აივ ინფექცია/შიდსის გავრცელების პროფილაქტიკა ნარკოტიკების ინექციურ მომხმარებელთა და მათ სქესობრივ პარტნიორებს შორის (მოდული: კომლექსური პრევენციული ღონისძიებები ნარკოტიკების ინექციური მომხმარებლებისათვის (ნიმ-ები))</t>
  </si>
  <si>
    <t>აკუმულატორი</t>
  </si>
  <si>
    <t>კვანტიფერონი / Quantiferon</t>
  </si>
  <si>
    <t>ბიოქიმია I</t>
  </si>
  <si>
    <t>ბიოქიმია II</t>
  </si>
  <si>
    <t>სუფთა ნივთიერებები &amp; სპირტი 100%</t>
  </si>
  <si>
    <t>სამედიცინი სახარჯი მასალა / შპრიცი (2მლ.  &amp; 3მლ. &amp; 5მლ. &amp; 10მლ.  &amp; 20მლ.)</t>
  </si>
  <si>
    <t>სადეზინფექციოს საშ.</t>
  </si>
  <si>
    <t>ტუბერკულოზით დაავადებულ პაციენტებში თამბაქოს მოხმარების შეწყვეტის ხელშეწყობის მომსახურება</t>
  </si>
  <si>
    <t>კორონავირუსის (COVID-19) ინფექციაზე საეჭვო შემთხვევების პირველად ჯანდაცვაში მართვის ხელშეწყობის მომსახურება</t>
  </si>
  <si>
    <t>ტუბსაწინააღმდეგო მედიკამენტები I &amp; II რიგი</t>
  </si>
  <si>
    <t>სამედიცინო ტანსაცმელი. ხალათი, ბახილი, ჩაჩი PPE</t>
  </si>
  <si>
    <t>კომპ. ტექნიკა / პლანშეტი 60ც.</t>
  </si>
  <si>
    <t xml:space="preserve">საბეჭდი ქაღალდი A4 </t>
  </si>
  <si>
    <t>GEO-H-NCDC/SP-4.2</t>
  </si>
  <si>
    <t>GEO-H-NCDC/SP-1.4</t>
  </si>
  <si>
    <t>GF-T/ET/G-787</t>
  </si>
  <si>
    <t>GF-T/ET/G-788</t>
  </si>
  <si>
    <t>GF-T/ET/G-791</t>
  </si>
  <si>
    <t>GF-H/CON/G-799</t>
  </si>
  <si>
    <t>GF-H/CON/G-800</t>
  </si>
  <si>
    <t>GF-T/ET/S-802</t>
  </si>
  <si>
    <t>GF-H/ET/S-803</t>
  </si>
  <si>
    <t>GOV-T/SSP/G-803</t>
  </si>
  <si>
    <t>GF-H/ET/G-805</t>
  </si>
  <si>
    <t>GF-H/ET/G-806</t>
  </si>
  <si>
    <t xml:space="preserve">GF-T/CON/G–807 </t>
  </si>
  <si>
    <t>St. Bujet T</t>
  </si>
  <si>
    <t>21,02,2020-31,01,2021</t>
  </si>
  <si>
    <t>404870760</t>
  </si>
  <si>
    <t>20.07.2020 - 31.12.2020</t>
  </si>
  <si>
    <t>14.08.2020 - 31.12.2020</t>
  </si>
  <si>
    <t>20.08.2020 - 31.12.2020</t>
  </si>
  <si>
    <t>25.08.2020 - 31.05.2021</t>
  </si>
  <si>
    <t>16.09.2020 - 31.03.2022</t>
  </si>
  <si>
    <t>17.09.2020 - 30.11.2020</t>
  </si>
  <si>
    <t>17.09.2020 - 31.01.2021</t>
  </si>
  <si>
    <t>28.09.2020 - 31.10.2020</t>
  </si>
  <si>
    <t>20.07.2020 - 31.05.2021</t>
  </si>
  <si>
    <t>GF-T/ET/G-797</t>
  </si>
  <si>
    <t>2020 წ.                                                  IVკვარტალში  გადარიცხული თანხები</t>
  </si>
  <si>
    <t>01.07.2019 - 30.04.2021</t>
  </si>
  <si>
    <t>GF-H-T/SSP/S-706</t>
  </si>
  <si>
    <t>27.03.2020 - 31.08.2021</t>
  </si>
  <si>
    <t>01.04.2020 - 31.08.2021</t>
  </si>
  <si>
    <t>25.08.2020 - 29.04.2021</t>
  </si>
  <si>
    <t>GF-H/SSP/S-808</t>
  </si>
  <si>
    <t>შპს "ტექნოჰაუს"</t>
  </si>
  <si>
    <t>GF-H/ET/G-809</t>
  </si>
  <si>
    <t>GF-T/ET/G-810</t>
  </si>
  <si>
    <t>შპს "სამაია"</t>
  </si>
  <si>
    <t>GF-H/ET/S-812</t>
  </si>
  <si>
    <t>GF-H/ET/G-813</t>
  </si>
  <si>
    <t>შპს "SANDIKO"</t>
  </si>
  <si>
    <t>GF-H/ET/G-814</t>
  </si>
  <si>
    <t>შპს "პი.ემ.ჯი"</t>
  </si>
  <si>
    <t>GF-H/ET/G-815</t>
  </si>
  <si>
    <t>GF-H/CON/G-817</t>
  </si>
  <si>
    <t>შპს "დიპლომატ ჯორჯია"</t>
  </si>
  <si>
    <t>GF-H/CON/G-818</t>
  </si>
  <si>
    <t>შპს "ავერსი-ფარმა"</t>
  </si>
  <si>
    <t>GF-T/CON/G-819</t>
  </si>
  <si>
    <t>GEO-H/SSP/G-820</t>
  </si>
  <si>
    <t>GF-T/SSP/S-822</t>
  </si>
  <si>
    <t>GF-H/ET/G-823</t>
  </si>
  <si>
    <t>GF-H/CON/G-828</t>
  </si>
  <si>
    <t>GF-H/ET/S-821</t>
  </si>
  <si>
    <t>GF-H/SSP/S-824</t>
  </si>
  <si>
    <t>GF-H/ET/S-825</t>
  </si>
  <si>
    <t>შპს " საოჯახო მედიცინის ეროვნული სასწავლო ცენტრი"</t>
  </si>
  <si>
    <t>GEO-H-NCDC/SP-5.2</t>
  </si>
  <si>
    <t>ა(ა)იპ „შიდსით დაავადებულთა დახმარების ფონდი“</t>
  </si>
  <si>
    <t>GF-T/ET/G-826</t>
  </si>
  <si>
    <t>შპს "პროფიმპექსი"</t>
  </si>
  <si>
    <t>GF-H/ET/G-827</t>
  </si>
  <si>
    <t>GEO-T-NCDC/SR-6.2</t>
  </si>
  <si>
    <t>სს „ტუბერკულოზისა და ფილტვის დაავადებათა ეროვნული ცენტრი“</t>
  </si>
  <si>
    <t>GEO-H-NCDC/SP-4.3</t>
  </si>
  <si>
    <t>GEO-H-NCDC/SP–1.5</t>
  </si>
  <si>
    <t>GEO-H-NCDC/SP-3.4</t>
  </si>
  <si>
    <t>GF-T-H/SSP/S-829</t>
  </si>
  <si>
    <t>GF-T-H/ET/S-830</t>
  </si>
  <si>
    <t>შპს "საქართველოს ფოსტა"</t>
  </si>
  <si>
    <t>GF-T-H/SSP/G-831</t>
  </si>
  <si>
    <t>GF-H/ET/G-832</t>
  </si>
  <si>
    <t>GF-T-H/CON/G-833</t>
  </si>
  <si>
    <t>GF-T-H/CON/G-834</t>
  </si>
  <si>
    <t>GF-T-H/CON/S-835</t>
  </si>
  <si>
    <t>სს "ნიუ ვიჟენ დაზღვევა"</t>
  </si>
  <si>
    <t>01.10.2020 - 31.12.2020</t>
  </si>
  <si>
    <t>09.10.2020 - 10.02.2021</t>
  </si>
  <si>
    <t>19.10.2020 - 10.02.2021</t>
  </si>
  <si>
    <t>20.10.2020 - 31.12.2021</t>
  </si>
  <si>
    <t>22.10.2020 - 31.01.2021</t>
  </si>
  <si>
    <t>23.10.2020 - 25.02.2021</t>
  </si>
  <si>
    <t>02.11.2020 - 10.01.2021</t>
  </si>
  <si>
    <t>02.11.2020 - 05.03.2021</t>
  </si>
  <si>
    <t>20.11.2020 - 31.03.2022</t>
  </si>
  <si>
    <t>10.12.2020 - 01.02.2024</t>
  </si>
  <si>
    <t>18.11.2020 - 05.02.2021</t>
  </si>
  <si>
    <t>16.12.2020 - 27.02.2021</t>
  </si>
  <si>
    <t>09.11.2020 - 31.08.2021</t>
  </si>
  <si>
    <t>19.11.2020 - 31.08.2021</t>
  </si>
  <si>
    <t>24.11.2020 - 31.08.2021</t>
  </si>
  <si>
    <t>16.12.2020 - 30.05.2021</t>
  </si>
  <si>
    <t>10.12.2020 - 10.03.2021</t>
  </si>
  <si>
    <t>23.12.2020 - 04.03.2022</t>
  </si>
  <si>
    <t>საყოფაცხოვრებო ტექნიკა / მაცივარი</t>
  </si>
  <si>
    <t>ფლუოციტომეტრი BD Presto-ს სათადარიგო ნაწილები</t>
  </si>
  <si>
    <t>სამედიცინო აღჭურვილობა  ულტრაიისპერი დასხივების UV კაბინეტი</t>
  </si>
  <si>
    <t>აივ ინფექცია/შიდსის საკვანძო პოპულაციებისათვის, აივ ინფექცია/შიდსით და ტუბერკულოზით დაავადებული პირებისთვის სამედიცინო, პრევენციული და სოციალური სერვისების მიწოდების მდგრადობის უზრუნველყოფა COVID-19 პანდემიის პირობებში</t>
  </si>
  <si>
    <t>სამედიცინო სახარჯი მასალა. ლახტი</t>
  </si>
  <si>
    <t>ჟანგბადის მიწოდების სისტემა. დამატენიანებელი ...</t>
  </si>
  <si>
    <t>ლაბ. სახარჯი მასალა. სასწორის ჯამი / ავტოკლავის ლენტი / პეტრის ფინჯანი / პიპეტის გამანაწილებელი</t>
  </si>
  <si>
    <t>ხელის სადეზინფექციო საშუალება</t>
  </si>
  <si>
    <t>უკონტაქტო თერმომეტრი</t>
  </si>
  <si>
    <t>GeneXpert-ს აპარატი 3 წლიანი საგარანტიო მომსახურება</t>
  </si>
  <si>
    <t>სპირტიანი ტამპონები</t>
  </si>
  <si>
    <t>სამედიცინო ნიღაბი/პირბადე, სამშრიანი</t>
  </si>
  <si>
    <t>აივ ინფიცირებული პაციენტებისათვის. აივ ინფექცია/შიდსის საწინააღმდეგო პირველი და მეორე რიგის ანტირეტროვირუსული (არვ) მედიკამენტების დისტრიბუციის ალტერნატიული მოდელის შემუშავებისა და აღნიშნული მოდელით მედიკამენტების მიწოდების უზრუნველყოფა კოვიდ-19 ეპიდემიის პირობებში</t>
  </si>
  <si>
    <t>აივ ინფექცია/შიდსის საკვანძო პოპულაციებისათვის,აივ ინფექცია/შიდსით და ტუბერკულოზით დაავადებული პირებისთვის სამედიცინო და ფსიქოლოგიური დახმარების სერვისებზეხელმისაწვდომობის უზრუნველყოფა COVID-19 პანდემიის პირობებში პირველადი ჯანდაცვის მომსახურების, ტელეკლინიკის მოდელისგამოყენებით სამედიცინო მომსახურების შესყიდვა</t>
  </si>
  <si>
    <t>აივ ინფექცია/შიდსით დაავადებულთა მკურნალობაზე დამყოლობის მხარდაჭერა და ფსიქო-სოციალური დახმარების მომსახურები</t>
  </si>
  <si>
    <t>ვერტიკალური ნაკადის ლამინარული ბოქსი (ამწოვი კარადა)</t>
  </si>
  <si>
    <t>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უზრუნველყოფა“ პროგრამის ფარგლებში სამედიცინო მომსახურება</t>
  </si>
  <si>
    <t xml:space="preserve"> "აივ ინფექციის პრე-ექსპოზიციური პროფილაქტიკური მკურნალობა მსმ-ში, ტრანსგენდერ პირებსა და მათ პარტნიორებში და კსმ პირებში" </t>
  </si>
  <si>
    <t>ნარკოტიკების ინექციური მომხმარებლებისთვის და მათი სქესობრივი პარტნიორებისთვის აივ პრევენციული სერვისების მიწოდების მომსახურება</t>
  </si>
  <si>
    <t>„აივ ინფექცია/შიდსის პრევენცია და შემთხვევების გამოვლენა ლგბტ თემში“</t>
  </si>
  <si>
    <t>გადაზიდვის მომსახურება</t>
  </si>
  <si>
    <t xml:space="preserve">სამედიცინო სახარჯი მასალა / შპრიცები 1mg. (Insulin) </t>
  </si>
  <si>
    <r>
      <t xml:space="preserve">GEO-H-NCDC </t>
    </r>
    <r>
      <rPr>
        <sz val="6"/>
        <color theme="1"/>
        <rFont val="Calibri"/>
        <family val="2"/>
        <scheme val="minor"/>
      </rPr>
      <t>Cov</t>
    </r>
  </si>
  <si>
    <t>St. Bujet H</t>
  </si>
  <si>
    <t>19.05.2020 - 31.12.2020</t>
  </si>
  <si>
    <t>აივ ინფექცია/შიდსის საკვანძო პოპულაციებისთვის აივ-ზე თვითტესტირების მომსახურების და აივ-პრევენციული პაკეტების ხელმისაწვდომობის უზრუნველყოფა COVID-19 პანდემიის პირობებში მომსახურება</t>
  </si>
  <si>
    <t>საინფორმაციო სამედიცინო-ფსიქოლოგიური ცენტრი - თანადგომა</t>
  </si>
  <si>
    <t>GEO-H-NCDC/SP-2.4</t>
  </si>
  <si>
    <t>22.12.2020 - 04.03.2022</t>
  </si>
  <si>
    <t>მაღალი რისკის ქცევის მქონე ჯგუფებში (კომერციული სექს-მუშაკი ქალები, მამაკაცები რომელთაც სექსი აქვთ მამაკაცებთან) პროექტის ფარგლებში სამედიცინო მომსახურების შესყიდვა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</si>
  <si>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                                                                                                    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                                                                                                                                                               და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№GEO-T-NCDC)                                                                                                                                                                    პროგრამების ფარგლებში, 2020 წლის  IV  კვარტლის განმავლობაში განხორციელებული შესყიდვების შესახებ</t>
  </si>
  <si>
    <t>შპს "პსპ ფარმა"</t>
  </si>
  <si>
    <t>09.06.2020 - 31.12.2020</t>
  </si>
  <si>
    <t>24.07.2020 - 29.12.2020</t>
  </si>
  <si>
    <t>02.03.2018 - 01.08.2021</t>
  </si>
  <si>
    <t>30.12.2019 - 31.01.2021</t>
  </si>
  <si>
    <t>03.04.2020 - 31.01.2021</t>
  </si>
  <si>
    <t>21.08.2020 - 31.12.2020</t>
  </si>
  <si>
    <t>საავტომობილო ზეთი და ზეთის ფილტრი</t>
  </si>
  <si>
    <t>09200000; 42900000</t>
  </si>
  <si>
    <t>50100000; 09200000; 34300000</t>
  </si>
  <si>
    <t>21.10.2019 - 30.11.2020</t>
  </si>
  <si>
    <t>19.06.2020 - 01.03.2021</t>
  </si>
  <si>
    <t>30.06.2020 - 01.03.2021</t>
  </si>
  <si>
    <t>GF-T-H/SSP/S-811</t>
  </si>
  <si>
    <t>30.10.2020 - 28.02.2021</t>
  </si>
  <si>
    <t>02.11.2020 - 15.01.2021</t>
  </si>
  <si>
    <t>03.12.2020 - 31.03.2022</t>
  </si>
  <si>
    <t>21.12.2020 - 31.03.2022</t>
  </si>
  <si>
    <t>22.12.2020 - 31.03.2022</t>
  </si>
  <si>
    <t>24.12.2020 - 31.08.2021</t>
  </si>
  <si>
    <t>25.12.2020 - 31.03.2022</t>
  </si>
  <si>
    <t>25.12.2020 - 25.03.2021</t>
  </si>
  <si>
    <t>29.12.2020 - 31.01.2022</t>
  </si>
  <si>
    <t>31.12.2020 - 30.04.2022</t>
  </si>
  <si>
    <t>GF-T-H/ET/S-750</t>
  </si>
  <si>
    <t>ტვირთის გადაზიდვისა და შენახვის მომსახურებები</t>
  </si>
  <si>
    <t>24,19,2029--31,01,2021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</si>
</sst>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\ &quot;Lari&quot;;\-#,##0.00\ &quot;Lari&quot;"/>
    <numFmt numFmtId="166" formatCode="_-* #,##0.00\ _L_a_r_i_-;\-* #,##0.00\ _L_a_r_i_-;_-* &quot;-&quot;??\ _L_a_r_i_-;_-@_-"/>
    <numFmt numFmtId="167" formatCode="[$$-45C]#,##0.00"/>
    <numFmt numFmtId="168" formatCode="[$$-C09]#,##0.0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sz val="10"/>
      <name val="Verdana"/>
      <family val="2"/>
      <charset val="204"/>
    </font>
    <font>
      <sz val="6"/>
      <name val="Calibri"/>
      <family val="2"/>
      <charset val="1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3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8" fillId="2" borderId="1" xfId="2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6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right" vertical="center" wrapText="1"/>
    </xf>
    <xf numFmtId="168" fontId="6" fillId="2" borderId="1" xfId="1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view="pageBreakPreview" zoomScaleNormal="100" zoomScaleSheetLayoutView="100" workbookViewId="0">
      <selection activeCell="P11" sqref="P11"/>
    </sheetView>
  </sheetViews>
  <sheetFormatPr defaultColWidth="9" defaultRowHeight="15" x14ac:dyDescent="0.25"/>
  <cols>
    <col min="1" max="1" width="9.28515625" style="2" customWidth="1"/>
    <col min="2" max="2" width="10.5703125" style="2" customWidth="1"/>
    <col min="3" max="3" width="10" style="2" customWidth="1"/>
    <col min="4" max="4" width="33.28515625" style="6" customWidth="1"/>
    <col min="5" max="5" width="12.42578125" style="2" customWidth="1"/>
    <col min="6" max="6" width="8.85546875" style="2" customWidth="1"/>
    <col min="7" max="7" width="14.140625" style="2" customWidth="1"/>
    <col min="8" max="8" width="23.85546875" style="2" customWidth="1"/>
    <col min="9" max="9" width="15" style="2" customWidth="1"/>
    <col min="10" max="10" width="10.5703125" style="4" customWidth="1"/>
    <col min="11" max="11" width="12.42578125" style="4" customWidth="1"/>
    <col min="12" max="12" width="13.42578125" style="4" customWidth="1"/>
    <col min="13" max="13" width="12.140625" style="2" customWidth="1"/>
    <col min="14" max="15" width="9" style="2"/>
    <col min="16" max="16" width="12" style="2" bestFit="1" customWidth="1"/>
    <col min="17" max="16384" width="9" style="2"/>
  </cols>
  <sheetData>
    <row r="1" spans="1:13" s="3" customFormat="1" ht="12.75" customHeight="1" x14ac:dyDescent="0.2">
      <c r="A1" s="31" t="s">
        <v>276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" customFormat="1" ht="12.7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12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12.7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" customFormat="1" ht="12.75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5" customFormat="1" ht="5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179</v>
      </c>
      <c r="M7" s="1" t="s">
        <v>11</v>
      </c>
    </row>
    <row r="8" spans="1:13" ht="23.25" customHeight="1" x14ac:dyDescent="0.25">
      <c r="A8" s="7" t="s">
        <v>12</v>
      </c>
      <c r="B8" s="8" t="s">
        <v>13</v>
      </c>
      <c r="C8" s="8">
        <v>50100000</v>
      </c>
      <c r="D8" s="9" t="s">
        <v>32</v>
      </c>
      <c r="E8" s="10" t="s">
        <v>17</v>
      </c>
      <c r="F8" s="8">
        <v>170175661</v>
      </c>
      <c r="G8" s="8" t="s">
        <v>35</v>
      </c>
      <c r="H8" s="11" t="s">
        <v>29</v>
      </c>
      <c r="I8" s="8">
        <v>206276340</v>
      </c>
      <c r="J8" s="12" t="s">
        <v>48</v>
      </c>
      <c r="K8" s="13">
        <v>5041.71</v>
      </c>
      <c r="L8" s="14">
        <v>624.42999999999995</v>
      </c>
      <c r="M8" s="10" t="s">
        <v>102</v>
      </c>
    </row>
    <row r="9" spans="1:13" ht="26.25" customHeight="1" x14ac:dyDescent="0.25">
      <c r="A9" s="7" t="s">
        <v>12</v>
      </c>
      <c r="B9" s="8" t="s">
        <v>13</v>
      </c>
      <c r="C9" s="8">
        <v>50400000</v>
      </c>
      <c r="D9" s="9" t="s">
        <v>36</v>
      </c>
      <c r="E9" s="10" t="s">
        <v>17</v>
      </c>
      <c r="F9" s="8">
        <v>170208196</v>
      </c>
      <c r="G9" s="8" t="s">
        <v>38</v>
      </c>
      <c r="H9" s="11" t="s">
        <v>27</v>
      </c>
      <c r="I9" s="15">
        <v>51205799300010</v>
      </c>
      <c r="J9" s="12" t="s">
        <v>37</v>
      </c>
      <c r="K9" s="16">
        <v>151398</v>
      </c>
      <c r="L9" s="14">
        <v>0</v>
      </c>
      <c r="M9" s="10" t="s">
        <v>102</v>
      </c>
    </row>
    <row r="10" spans="1:13" ht="23.25" customHeight="1" x14ac:dyDescent="0.25">
      <c r="A10" s="7" t="s">
        <v>12</v>
      </c>
      <c r="B10" s="8" t="s">
        <v>18</v>
      </c>
      <c r="C10" s="8">
        <v>79200000</v>
      </c>
      <c r="D10" s="9" t="s">
        <v>41</v>
      </c>
      <c r="E10" s="10" t="s">
        <v>14</v>
      </c>
      <c r="F10" s="8">
        <v>180000355</v>
      </c>
      <c r="G10" s="8" t="s">
        <v>43</v>
      </c>
      <c r="H10" s="11" t="s">
        <v>40</v>
      </c>
      <c r="I10" s="15">
        <v>205145403</v>
      </c>
      <c r="J10" s="12" t="s">
        <v>42</v>
      </c>
      <c r="K10" s="13">
        <v>164900</v>
      </c>
      <c r="L10" s="14">
        <v>0</v>
      </c>
      <c r="M10" s="10" t="s">
        <v>102</v>
      </c>
    </row>
    <row r="11" spans="1:13" ht="19.5" customHeight="1" x14ac:dyDescent="0.25">
      <c r="A11" s="7" t="s">
        <v>12</v>
      </c>
      <c r="B11" s="8" t="s">
        <v>18</v>
      </c>
      <c r="C11" s="8">
        <v>64200000</v>
      </c>
      <c r="D11" s="9" t="s">
        <v>21</v>
      </c>
      <c r="E11" s="10" t="s">
        <v>19</v>
      </c>
      <c r="F11" s="8">
        <v>180064117</v>
      </c>
      <c r="G11" s="8" t="s">
        <v>44</v>
      </c>
      <c r="H11" s="11" t="s">
        <v>73</v>
      </c>
      <c r="I11" s="15">
        <v>204876606</v>
      </c>
      <c r="J11" s="12" t="s">
        <v>280</v>
      </c>
      <c r="K11" s="13">
        <v>15000</v>
      </c>
      <c r="L11" s="14">
        <f>409.94+398.67+351.06</f>
        <v>1159.67</v>
      </c>
      <c r="M11" s="10" t="s">
        <v>22</v>
      </c>
    </row>
    <row r="12" spans="1:13" ht="23.25" customHeight="1" x14ac:dyDescent="0.25">
      <c r="A12" s="7" t="s">
        <v>12</v>
      </c>
      <c r="B12" s="8" t="s">
        <v>13</v>
      </c>
      <c r="C12" s="8">
        <v>50400000</v>
      </c>
      <c r="D12" s="9" t="s">
        <v>36</v>
      </c>
      <c r="E12" s="10" t="s">
        <v>17</v>
      </c>
      <c r="F12" s="8">
        <v>190087245</v>
      </c>
      <c r="G12" s="8" t="s">
        <v>54</v>
      </c>
      <c r="H12" s="11" t="s">
        <v>27</v>
      </c>
      <c r="I12" s="15">
        <v>51205799300010</v>
      </c>
      <c r="J12" s="12" t="s">
        <v>69</v>
      </c>
      <c r="K12" s="17">
        <v>117522</v>
      </c>
      <c r="L12" s="14">
        <v>0</v>
      </c>
      <c r="M12" s="10" t="s">
        <v>22</v>
      </c>
    </row>
    <row r="13" spans="1:13" ht="37.5" customHeight="1" x14ac:dyDescent="0.25">
      <c r="A13" s="7" t="s">
        <v>12</v>
      </c>
      <c r="B13" s="8" t="s">
        <v>15</v>
      </c>
      <c r="C13" s="8">
        <v>85100000</v>
      </c>
      <c r="D13" s="9" t="s">
        <v>34</v>
      </c>
      <c r="E13" s="10" t="s">
        <v>14</v>
      </c>
      <c r="F13" s="8">
        <v>190011257</v>
      </c>
      <c r="G13" s="8" t="s">
        <v>55</v>
      </c>
      <c r="H13" s="11" t="s">
        <v>16</v>
      </c>
      <c r="I13" s="15">
        <v>212153756</v>
      </c>
      <c r="J13" s="12" t="s">
        <v>180</v>
      </c>
      <c r="K13" s="13">
        <v>1318730</v>
      </c>
      <c r="L13" s="14">
        <f>55793.44+65412.44+56709.44+55700.09</f>
        <v>233615.41</v>
      </c>
      <c r="M13" s="10" t="s">
        <v>22</v>
      </c>
    </row>
    <row r="14" spans="1:13" ht="23.25" customHeight="1" x14ac:dyDescent="0.25">
      <c r="A14" s="7" t="s">
        <v>12</v>
      </c>
      <c r="B14" s="8" t="s">
        <v>18</v>
      </c>
      <c r="C14" s="8">
        <v>63700000</v>
      </c>
      <c r="D14" s="9" t="s">
        <v>46</v>
      </c>
      <c r="E14" s="10" t="s">
        <v>17</v>
      </c>
      <c r="F14" s="8">
        <v>190163255</v>
      </c>
      <c r="G14" s="8" t="s">
        <v>181</v>
      </c>
      <c r="H14" s="11" t="s">
        <v>45</v>
      </c>
      <c r="I14" s="15">
        <v>202886788</v>
      </c>
      <c r="J14" s="12" t="s">
        <v>287</v>
      </c>
      <c r="K14" s="13">
        <v>150</v>
      </c>
      <c r="L14" s="14">
        <v>0</v>
      </c>
      <c r="M14" s="10" t="s">
        <v>102</v>
      </c>
    </row>
    <row r="15" spans="1:13" ht="27" x14ac:dyDescent="0.25">
      <c r="A15" s="26" t="s">
        <v>12</v>
      </c>
      <c r="B15" s="22" t="s">
        <v>15</v>
      </c>
      <c r="C15" s="30" t="s">
        <v>286</v>
      </c>
      <c r="D15" s="23" t="s">
        <v>61</v>
      </c>
      <c r="E15" s="24" t="s">
        <v>17</v>
      </c>
      <c r="F15" s="22">
        <v>190173465</v>
      </c>
      <c r="G15" s="22" t="s">
        <v>56</v>
      </c>
      <c r="H15" s="25" t="s">
        <v>65</v>
      </c>
      <c r="I15" s="28">
        <v>236098165</v>
      </c>
      <c r="J15" s="27" t="s">
        <v>70</v>
      </c>
      <c r="K15" s="13">
        <v>3800</v>
      </c>
      <c r="L15" s="14">
        <v>435</v>
      </c>
      <c r="M15" s="24" t="s">
        <v>22</v>
      </c>
    </row>
    <row r="16" spans="1:13" ht="25.5" customHeight="1" x14ac:dyDescent="0.25">
      <c r="A16" s="18" t="s">
        <v>75</v>
      </c>
      <c r="B16" s="8" t="s">
        <v>28</v>
      </c>
      <c r="C16" s="8">
        <v>33600000</v>
      </c>
      <c r="D16" s="9" t="s">
        <v>62</v>
      </c>
      <c r="E16" s="10" t="s">
        <v>17</v>
      </c>
      <c r="F16" s="8">
        <v>190174683</v>
      </c>
      <c r="G16" s="8" t="s">
        <v>57</v>
      </c>
      <c r="H16" s="11" t="s">
        <v>67</v>
      </c>
      <c r="I16" s="15" t="s">
        <v>68</v>
      </c>
      <c r="J16" s="12" t="s">
        <v>71</v>
      </c>
      <c r="K16" s="17">
        <f>378754.86+281322.35</f>
        <v>660077.21</v>
      </c>
      <c r="L16" s="14">
        <v>0</v>
      </c>
      <c r="M16" s="10" t="s">
        <v>22</v>
      </c>
    </row>
    <row r="17" spans="1:13" ht="21" customHeight="1" x14ac:dyDescent="0.25">
      <c r="A17" s="7" t="s">
        <v>12</v>
      </c>
      <c r="B17" s="8" t="s">
        <v>13</v>
      </c>
      <c r="C17" s="8">
        <v>50100000</v>
      </c>
      <c r="D17" s="9" t="s">
        <v>63</v>
      </c>
      <c r="E17" s="10" t="s">
        <v>17</v>
      </c>
      <c r="F17" s="8">
        <v>190200358</v>
      </c>
      <c r="G17" s="8" t="s">
        <v>58</v>
      </c>
      <c r="H17" s="11" t="s">
        <v>27</v>
      </c>
      <c r="I17" s="15">
        <v>51205799300010</v>
      </c>
      <c r="J17" s="12" t="s">
        <v>72</v>
      </c>
      <c r="K17" s="17">
        <v>37008</v>
      </c>
      <c r="L17" s="14">
        <v>0</v>
      </c>
      <c r="M17" s="10" t="s">
        <v>22</v>
      </c>
    </row>
    <row r="18" spans="1:13" ht="19.5" customHeight="1" x14ac:dyDescent="0.25">
      <c r="A18" s="7" t="s">
        <v>12</v>
      </c>
      <c r="B18" s="7" t="s">
        <v>18</v>
      </c>
      <c r="C18" s="8">
        <v>63100000</v>
      </c>
      <c r="D18" s="9" t="s">
        <v>302</v>
      </c>
      <c r="E18" s="10" t="s">
        <v>14</v>
      </c>
      <c r="F18" s="8">
        <v>190023904</v>
      </c>
      <c r="G18" s="8" t="s">
        <v>301</v>
      </c>
      <c r="H18" s="11" t="s">
        <v>221</v>
      </c>
      <c r="I18" s="15">
        <v>203836233</v>
      </c>
      <c r="J18" s="12" t="s">
        <v>303</v>
      </c>
      <c r="K18" s="13">
        <v>33596</v>
      </c>
      <c r="L18" s="14">
        <f>168+87+107+880.85+2561.6+245.02+311.43+482.79+686.05+311.43+91.18+359.61+87+87</f>
        <v>6465.96</v>
      </c>
      <c r="M18" s="10" t="s">
        <v>22</v>
      </c>
    </row>
    <row r="19" spans="1:13" ht="21" customHeight="1" x14ac:dyDescent="0.25">
      <c r="A19" s="7" t="s">
        <v>12</v>
      </c>
      <c r="B19" s="7" t="s">
        <v>18</v>
      </c>
      <c r="C19" s="8" t="s">
        <v>33</v>
      </c>
      <c r="D19" s="9" t="s">
        <v>49</v>
      </c>
      <c r="E19" s="10" t="s">
        <v>19</v>
      </c>
      <c r="F19" s="8">
        <v>190000599</v>
      </c>
      <c r="G19" s="8" t="s">
        <v>76</v>
      </c>
      <c r="H19" s="11" t="s">
        <v>77</v>
      </c>
      <c r="I19" s="15">
        <v>204493002</v>
      </c>
      <c r="J19" s="12" t="s">
        <v>281</v>
      </c>
      <c r="K19" s="13">
        <f>93240*2.24</f>
        <v>208857.60000000001</v>
      </c>
      <c r="L19" s="14">
        <f>12111.07+12629.16+11627.64+12877.85</f>
        <v>49245.719999999994</v>
      </c>
      <c r="M19" s="10" t="s">
        <v>102</v>
      </c>
    </row>
    <row r="20" spans="1:13" ht="21" customHeight="1" x14ac:dyDescent="0.25">
      <c r="A20" s="7" t="s">
        <v>12</v>
      </c>
      <c r="B20" s="7" t="s">
        <v>18</v>
      </c>
      <c r="C20" s="8" t="s">
        <v>33</v>
      </c>
      <c r="D20" s="9" t="s">
        <v>50</v>
      </c>
      <c r="E20" s="10" t="s">
        <v>19</v>
      </c>
      <c r="F20" s="8">
        <v>190000598</v>
      </c>
      <c r="G20" s="8" t="s">
        <v>78</v>
      </c>
      <c r="H20" s="11" t="s">
        <v>77</v>
      </c>
      <c r="I20" s="15">
        <v>204493002</v>
      </c>
      <c r="J20" s="12" t="s">
        <v>281</v>
      </c>
      <c r="K20" s="13">
        <f>52620*2.37</f>
        <v>124709.40000000001</v>
      </c>
      <c r="L20" s="14">
        <f>9752.52+8543.06+8037.12+10586.39</f>
        <v>36919.089999999997</v>
      </c>
      <c r="M20" s="10" t="s">
        <v>102</v>
      </c>
    </row>
    <row r="21" spans="1:13" ht="21" customHeight="1" x14ac:dyDescent="0.25">
      <c r="A21" s="7" t="s">
        <v>12</v>
      </c>
      <c r="B21" s="7" t="s">
        <v>18</v>
      </c>
      <c r="C21" s="8">
        <v>66500000</v>
      </c>
      <c r="D21" s="9" t="s">
        <v>39</v>
      </c>
      <c r="E21" s="10" t="s">
        <v>19</v>
      </c>
      <c r="F21" s="8">
        <v>190000530</v>
      </c>
      <c r="G21" s="8" t="s">
        <v>79</v>
      </c>
      <c r="H21" s="11" t="s">
        <v>80</v>
      </c>
      <c r="I21" s="15">
        <v>204545572</v>
      </c>
      <c r="J21" s="12" t="s">
        <v>95</v>
      </c>
      <c r="K21" s="13">
        <v>4252.5</v>
      </c>
      <c r="L21" s="14">
        <f>348.56+360.17+348.56</f>
        <v>1057.29</v>
      </c>
      <c r="M21" s="10" t="s">
        <v>22</v>
      </c>
    </row>
    <row r="22" spans="1:13" ht="21" customHeight="1" x14ac:dyDescent="0.25">
      <c r="A22" s="7" t="s">
        <v>12</v>
      </c>
      <c r="B22" s="7" t="s">
        <v>18</v>
      </c>
      <c r="C22" s="8">
        <v>79500000</v>
      </c>
      <c r="D22" s="9" t="s">
        <v>20</v>
      </c>
      <c r="E22" s="10" t="s">
        <v>17</v>
      </c>
      <c r="F22" s="8">
        <v>200026986</v>
      </c>
      <c r="G22" s="8" t="s">
        <v>81</v>
      </c>
      <c r="H22" s="11" t="s">
        <v>51</v>
      </c>
      <c r="I22" s="15">
        <v>404509297</v>
      </c>
      <c r="J22" s="12" t="s">
        <v>96</v>
      </c>
      <c r="K22" s="13">
        <v>2500</v>
      </c>
      <c r="L22" s="14">
        <f>210.18+128.96</f>
        <v>339.14</v>
      </c>
      <c r="M22" s="10" t="s">
        <v>22</v>
      </c>
    </row>
    <row r="23" spans="1:13" ht="21" customHeight="1" x14ac:dyDescent="0.25">
      <c r="A23" s="7" t="s">
        <v>12</v>
      </c>
      <c r="B23" s="7" t="s">
        <v>18</v>
      </c>
      <c r="C23" s="8" t="s">
        <v>91</v>
      </c>
      <c r="D23" s="9" t="s">
        <v>52</v>
      </c>
      <c r="E23" s="10" t="s">
        <v>17</v>
      </c>
      <c r="F23" s="8">
        <v>200026983</v>
      </c>
      <c r="G23" s="8" t="s">
        <v>82</v>
      </c>
      <c r="H23" s="11" t="s">
        <v>74</v>
      </c>
      <c r="I23" s="15">
        <v>205277369</v>
      </c>
      <c r="J23" s="12" t="s">
        <v>96</v>
      </c>
      <c r="K23" s="13">
        <v>300</v>
      </c>
      <c r="L23" s="14">
        <v>100</v>
      </c>
      <c r="M23" s="10" t="s">
        <v>102</v>
      </c>
    </row>
    <row r="24" spans="1:13" ht="46.5" customHeight="1" x14ac:dyDescent="0.25">
      <c r="A24" s="7" t="s">
        <v>12</v>
      </c>
      <c r="B24" s="7" t="s">
        <v>13</v>
      </c>
      <c r="C24" s="8">
        <v>85100000</v>
      </c>
      <c r="D24" s="9" t="s">
        <v>60</v>
      </c>
      <c r="E24" s="10" t="s">
        <v>17</v>
      </c>
      <c r="F24" s="8">
        <v>200024329</v>
      </c>
      <c r="G24" s="8" t="s">
        <v>83</v>
      </c>
      <c r="H24" s="11" t="s">
        <v>66</v>
      </c>
      <c r="I24" s="15">
        <v>202178927</v>
      </c>
      <c r="J24" s="12" t="s">
        <v>97</v>
      </c>
      <c r="K24" s="13">
        <v>234665</v>
      </c>
      <c r="L24" s="14">
        <f>18193.72+34662.09</f>
        <v>52855.81</v>
      </c>
      <c r="M24" s="10" t="s">
        <v>22</v>
      </c>
    </row>
    <row r="25" spans="1:13" ht="24" customHeight="1" x14ac:dyDescent="0.25">
      <c r="A25" s="7" t="s">
        <v>12</v>
      </c>
      <c r="B25" s="7" t="s">
        <v>18</v>
      </c>
      <c r="C25" s="8" t="s">
        <v>92</v>
      </c>
      <c r="D25" s="9" t="s">
        <v>23</v>
      </c>
      <c r="E25" s="10" t="s">
        <v>17</v>
      </c>
      <c r="F25" s="8">
        <v>200035109</v>
      </c>
      <c r="G25" s="8" t="s">
        <v>84</v>
      </c>
      <c r="H25" s="11" t="s">
        <v>85</v>
      </c>
      <c r="I25" s="15" t="s">
        <v>53</v>
      </c>
      <c r="J25" s="12" t="s">
        <v>98</v>
      </c>
      <c r="K25" s="13">
        <f>(24+24+36)*11</f>
        <v>924</v>
      </c>
      <c r="L25" s="14">
        <v>253</v>
      </c>
      <c r="M25" s="10" t="s">
        <v>102</v>
      </c>
    </row>
    <row r="26" spans="1:13" ht="20.25" customHeight="1" x14ac:dyDescent="0.25">
      <c r="A26" s="7" t="s">
        <v>12</v>
      </c>
      <c r="B26" s="7" t="s">
        <v>18</v>
      </c>
      <c r="C26" s="8" t="s">
        <v>93</v>
      </c>
      <c r="D26" s="9" t="s">
        <v>24</v>
      </c>
      <c r="E26" s="10" t="s">
        <v>17</v>
      </c>
      <c r="F26" s="8">
        <v>200046448</v>
      </c>
      <c r="G26" s="8" t="s">
        <v>86</v>
      </c>
      <c r="H26" s="11" t="s">
        <v>25</v>
      </c>
      <c r="I26" s="15">
        <v>226146872</v>
      </c>
      <c r="J26" s="12" t="s">
        <v>167</v>
      </c>
      <c r="K26" s="13">
        <v>468.6</v>
      </c>
      <c r="L26" s="14">
        <f>42.6+42.6+42.6</f>
        <v>127.80000000000001</v>
      </c>
      <c r="M26" s="10" t="s">
        <v>102</v>
      </c>
    </row>
    <row r="27" spans="1:13" ht="36" customHeight="1" x14ac:dyDescent="0.25">
      <c r="A27" s="7" t="s">
        <v>12</v>
      </c>
      <c r="B27" s="7" t="s">
        <v>13</v>
      </c>
      <c r="C27" s="8">
        <v>72200000</v>
      </c>
      <c r="D27" s="9" t="s">
        <v>94</v>
      </c>
      <c r="E27" s="10" t="s">
        <v>17</v>
      </c>
      <c r="F27" s="8">
        <v>200047205</v>
      </c>
      <c r="G27" s="8" t="s">
        <v>87</v>
      </c>
      <c r="H27" s="11" t="s">
        <v>31</v>
      </c>
      <c r="I27" s="15">
        <v>205249667</v>
      </c>
      <c r="J27" s="12" t="s">
        <v>99</v>
      </c>
      <c r="K27" s="13">
        <v>12506.94</v>
      </c>
      <c r="L27" s="14">
        <f>543.78*5</f>
        <v>2718.8999999999996</v>
      </c>
      <c r="M27" s="10" t="s">
        <v>22</v>
      </c>
    </row>
    <row r="28" spans="1:13" ht="33.75" customHeight="1" x14ac:dyDescent="0.25">
      <c r="A28" s="7" t="s">
        <v>12</v>
      </c>
      <c r="B28" s="7" t="s">
        <v>13</v>
      </c>
      <c r="C28" s="8">
        <v>33600000</v>
      </c>
      <c r="D28" s="9" t="s">
        <v>59</v>
      </c>
      <c r="E28" s="10" t="s">
        <v>14</v>
      </c>
      <c r="F28" s="8">
        <v>200004965</v>
      </c>
      <c r="G28" s="8" t="s">
        <v>89</v>
      </c>
      <c r="H28" s="11" t="s">
        <v>64</v>
      </c>
      <c r="I28" s="15">
        <v>202161640</v>
      </c>
      <c r="J28" s="12" t="s">
        <v>100</v>
      </c>
      <c r="K28" s="13">
        <v>25200</v>
      </c>
      <c r="L28" s="14">
        <v>9800</v>
      </c>
      <c r="M28" s="10" t="s">
        <v>102</v>
      </c>
    </row>
    <row r="29" spans="1:13" ht="34.5" customHeight="1" x14ac:dyDescent="0.25">
      <c r="A29" s="18" t="s">
        <v>75</v>
      </c>
      <c r="B29" s="7" t="s">
        <v>28</v>
      </c>
      <c r="C29" s="8">
        <v>33600000</v>
      </c>
      <c r="D29" s="9" t="s">
        <v>62</v>
      </c>
      <c r="E29" s="10" t="s">
        <v>17</v>
      </c>
      <c r="F29" s="8">
        <v>200057742</v>
      </c>
      <c r="G29" s="8" t="s">
        <v>90</v>
      </c>
      <c r="H29" s="11" t="s">
        <v>30</v>
      </c>
      <c r="I29" s="15">
        <v>243260342</v>
      </c>
      <c r="J29" s="12" t="s">
        <v>101</v>
      </c>
      <c r="K29" s="17">
        <f>332887.48+1266.66</f>
        <v>334154.13999999996</v>
      </c>
      <c r="L29" s="14">
        <v>0</v>
      </c>
      <c r="M29" s="10" t="s">
        <v>102</v>
      </c>
    </row>
    <row r="30" spans="1:13" ht="31.5" customHeight="1" x14ac:dyDescent="0.25">
      <c r="A30" s="7" t="s">
        <v>12</v>
      </c>
      <c r="B30" s="7" t="s">
        <v>18</v>
      </c>
      <c r="C30" s="8">
        <v>72200000</v>
      </c>
      <c r="D30" s="9" t="s">
        <v>105</v>
      </c>
      <c r="E30" s="10" t="s">
        <v>14</v>
      </c>
      <c r="F30" s="8">
        <v>200004748</v>
      </c>
      <c r="G30" s="8" t="s">
        <v>103</v>
      </c>
      <c r="H30" s="11" t="s">
        <v>104</v>
      </c>
      <c r="I30" s="15">
        <v>402000614</v>
      </c>
      <c r="J30" s="12" t="s">
        <v>182</v>
      </c>
      <c r="K30" s="13">
        <v>51775</v>
      </c>
      <c r="L30" s="14">
        <f>5225+5225+1900</f>
        <v>12350</v>
      </c>
      <c r="M30" s="10" t="s">
        <v>22</v>
      </c>
    </row>
    <row r="31" spans="1:13" ht="27.75" customHeight="1" x14ac:dyDescent="0.25">
      <c r="A31" s="7" t="s">
        <v>12</v>
      </c>
      <c r="B31" s="7" t="s">
        <v>13</v>
      </c>
      <c r="C31" s="8">
        <v>50100000</v>
      </c>
      <c r="D31" s="9" t="s">
        <v>108</v>
      </c>
      <c r="E31" s="10" t="s">
        <v>17</v>
      </c>
      <c r="F31" s="8">
        <v>200060767</v>
      </c>
      <c r="G31" s="8" t="s">
        <v>106</v>
      </c>
      <c r="H31" s="11" t="s">
        <v>109</v>
      </c>
      <c r="I31" s="15">
        <v>439868458</v>
      </c>
      <c r="J31" s="12" t="s">
        <v>107</v>
      </c>
      <c r="K31" s="13">
        <f>8*24</f>
        <v>192</v>
      </c>
      <c r="L31" s="14">
        <v>96</v>
      </c>
      <c r="M31" s="10" t="s">
        <v>102</v>
      </c>
    </row>
    <row r="32" spans="1:13" ht="35.25" customHeight="1" x14ac:dyDescent="0.25">
      <c r="A32" s="7" t="s">
        <v>12</v>
      </c>
      <c r="B32" s="7" t="s">
        <v>13</v>
      </c>
      <c r="C32" s="8">
        <v>80500000</v>
      </c>
      <c r="D32" s="9" t="s">
        <v>122</v>
      </c>
      <c r="E32" s="10" t="s">
        <v>14</v>
      </c>
      <c r="F32" s="8">
        <v>200005906</v>
      </c>
      <c r="G32" s="8" t="s">
        <v>110</v>
      </c>
      <c r="H32" s="11" t="s">
        <v>111</v>
      </c>
      <c r="I32" s="15">
        <v>202430814</v>
      </c>
      <c r="J32" s="12" t="s">
        <v>183</v>
      </c>
      <c r="K32" s="13">
        <v>138060</v>
      </c>
      <c r="L32" s="14">
        <v>59000</v>
      </c>
      <c r="M32" s="10" t="s">
        <v>22</v>
      </c>
    </row>
    <row r="33" spans="1:13" ht="22.5" customHeight="1" x14ac:dyDescent="0.25">
      <c r="A33" s="26" t="s">
        <v>12</v>
      </c>
      <c r="B33" s="26" t="s">
        <v>13</v>
      </c>
      <c r="C33" s="8" t="s">
        <v>285</v>
      </c>
      <c r="D33" s="9" t="s">
        <v>284</v>
      </c>
      <c r="E33" s="24" t="s">
        <v>19</v>
      </c>
      <c r="F33" s="22">
        <v>20000113</v>
      </c>
      <c r="G33" s="25" t="s">
        <v>112</v>
      </c>
      <c r="H33" s="25" t="s">
        <v>113</v>
      </c>
      <c r="I33" s="28">
        <v>202177205</v>
      </c>
      <c r="J33" s="12" t="s">
        <v>282</v>
      </c>
      <c r="K33" s="13">
        <f>49.2+156.6</f>
        <v>205.8</v>
      </c>
      <c r="L33" s="14">
        <f>39.15*2</f>
        <v>78.3</v>
      </c>
      <c r="M33" s="29" t="s">
        <v>102</v>
      </c>
    </row>
    <row r="34" spans="1:13" ht="29.25" customHeight="1" x14ac:dyDescent="0.25">
      <c r="A34" s="18" t="s">
        <v>75</v>
      </c>
      <c r="B34" s="7" t="s">
        <v>28</v>
      </c>
      <c r="C34" s="8">
        <v>33600000</v>
      </c>
      <c r="D34" s="9" t="s">
        <v>123</v>
      </c>
      <c r="E34" s="10" t="s">
        <v>17</v>
      </c>
      <c r="F34" s="8">
        <v>200062246</v>
      </c>
      <c r="G34" s="11" t="s">
        <v>114</v>
      </c>
      <c r="H34" s="11" t="s">
        <v>67</v>
      </c>
      <c r="I34" s="15" t="s">
        <v>68</v>
      </c>
      <c r="J34" s="12" t="s">
        <v>120</v>
      </c>
      <c r="K34" s="17">
        <f>149860.5+98546.91</f>
        <v>248407.41</v>
      </c>
      <c r="L34" s="17">
        <v>0</v>
      </c>
      <c r="M34" s="10" t="s">
        <v>22</v>
      </c>
    </row>
    <row r="35" spans="1:13" ht="22.5" customHeight="1" x14ac:dyDescent="0.25">
      <c r="A35" s="7" t="s">
        <v>12</v>
      </c>
      <c r="B35" s="7" t="s">
        <v>13</v>
      </c>
      <c r="C35" s="8">
        <v>72400000</v>
      </c>
      <c r="D35" s="9" t="s">
        <v>124</v>
      </c>
      <c r="E35" s="10" t="s">
        <v>17</v>
      </c>
      <c r="F35" s="8">
        <v>200063321</v>
      </c>
      <c r="G35" s="8" t="s">
        <v>115</v>
      </c>
      <c r="H35" s="11" t="s">
        <v>116</v>
      </c>
      <c r="I35" s="15">
        <v>205277369</v>
      </c>
      <c r="J35" s="12" t="s">
        <v>121</v>
      </c>
      <c r="K35" s="13">
        <v>30</v>
      </c>
      <c r="L35" s="14">
        <v>0</v>
      </c>
      <c r="M35" s="10" t="s">
        <v>22</v>
      </c>
    </row>
    <row r="36" spans="1:13" ht="22.5" customHeight="1" x14ac:dyDescent="0.25">
      <c r="A36" s="7" t="s">
        <v>12</v>
      </c>
      <c r="B36" s="7" t="s">
        <v>15</v>
      </c>
      <c r="C36" s="8">
        <v>33600000</v>
      </c>
      <c r="D36" s="9" t="s">
        <v>125</v>
      </c>
      <c r="E36" s="10" t="s">
        <v>19</v>
      </c>
      <c r="F36" s="8">
        <v>200000035</v>
      </c>
      <c r="G36" s="8" t="s">
        <v>117</v>
      </c>
      <c r="H36" s="11" t="s">
        <v>277</v>
      </c>
      <c r="I36" s="15">
        <v>202203123</v>
      </c>
      <c r="J36" s="12" t="s">
        <v>270</v>
      </c>
      <c r="K36" s="13">
        <f>20000*0.107</f>
        <v>2140</v>
      </c>
      <c r="L36" s="14">
        <v>0</v>
      </c>
      <c r="M36" s="10" t="s">
        <v>102</v>
      </c>
    </row>
    <row r="37" spans="1:13" ht="22.5" customHeight="1" x14ac:dyDescent="0.25">
      <c r="A37" s="7" t="s">
        <v>12</v>
      </c>
      <c r="B37" s="7" t="s">
        <v>15</v>
      </c>
      <c r="C37" s="8">
        <v>33600000</v>
      </c>
      <c r="D37" s="9" t="s">
        <v>126</v>
      </c>
      <c r="E37" s="10" t="s">
        <v>14</v>
      </c>
      <c r="F37" s="8">
        <v>200007359</v>
      </c>
      <c r="G37" s="8" t="s">
        <v>118</v>
      </c>
      <c r="H37" s="11" t="s">
        <v>119</v>
      </c>
      <c r="I37" s="15">
        <v>437061643</v>
      </c>
      <c r="J37" s="12" t="s">
        <v>278</v>
      </c>
      <c r="K37" s="13">
        <v>36000</v>
      </c>
      <c r="L37" s="14">
        <v>18000</v>
      </c>
      <c r="M37" s="10" t="s">
        <v>102</v>
      </c>
    </row>
    <row r="38" spans="1:13" ht="39" customHeight="1" x14ac:dyDescent="0.25">
      <c r="A38" s="7" t="s">
        <v>12</v>
      </c>
      <c r="B38" s="7" t="s">
        <v>15</v>
      </c>
      <c r="C38" s="8">
        <v>85100000</v>
      </c>
      <c r="D38" s="9" t="s">
        <v>138</v>
      </c>
      <c r="E38" s="10" t="s">
        <v>14</v>
      </c>
      <c r="F38" s="8">
        <v>200007486</v>
      </c>
      <c r="G38" s="8" t="s">
        <v>153</v>
      </c>
      <c r="H38" s="11" t="s">
        <v>127</v>
      </c>
      <c r="I38" s="15">
        <v>404406335</v>
      </c>
      <c r="J38" s="12" t="s">
        <v>288</v>
      </c>
      <c r="K38" s="13">
        <v>59000</v>
      </c>
      <c r="L38" s="14">
        <f>10878.75+10027.35+9551.75</f>
        <v>30457.85</v>
      </c>
      <c r="M38" s="10" t="s">
        <v>22</v>
      </c>
    </row>
    <row r="39" spans="1:13" ht="54" x14ac:dyDescent="0.25">
      <c r="A39" s="7" t="s">
        <v>12</v>
      </c>
      <c r="B39" s="7" t="s">
        <v>15</v>
      </c>
      <c r="C39" s="8">
        <v>85100000</v>
      </c>
      <c r="D39" s="9" t="s">
        <v>139</v>
      </c>
      <c r="E39" s="10" t="s">
        <v>14</v>
      </c>
      <c r="F39" s="8">
        <v>200007589</v>
      </c>
      <c r="G39" s="8" t="s">
        <v>154</v>
      </c>
      <c r="H39" s="11" t="s">
        <v>128</v>
      </c>
      <c r="I39" s="15">
        <v>205176780</v>
      </c>
      <c r="J39" s="12" t="s">
        <v>289</v>
      </c>
      <c r="K39" s="13">
        <v>896000</v>
      </c>
      <c r="L39" s="14">
        <f>148.31408+147596.61+148093.77+152208.12</f>
        <v>448046.81407999998</v>
      </c>
      <c r="M39" s="10" t="s">
        <v>22</v>
      </c>
    </row>
    <row r="40" spans="1:13" ht="29.25" customHeight="1" x14ac:dyDescent="0.25">
      <c r="A40" s="7" t="s">
        <v>12</v>
      </c>
      <c r="B40" s="7" t="s">
        <v>13</v>
      </c>
      <c r="C40" s="8">
        <v>33600000</v>
      </c>
      <c r="D40" s="9" t="s">
        <v>141</v>
      </c>
      <c r="E40" s="10" t="s">
        <v>14</v>
      </c>
      <c r="F40" s="8">
        <v>200009081</v>
      </c>
      <c r="G40" s="8" t="s">
        <v>155</v>
      </c>
      <c r="H40" s="11" t="s">
        <v>129</v>
      </c>
      <c r="I40" s="15">
        <v>204963851</v>
      </c>
      <c r="J40" s="12" t="s">
        <v>177</v>
      </c>
      <c r="K40" s="13">
        <v>46380</v>
      </c>
      <c r="L40" s="14">
        <v>0</v>
      </c>
      <c r="M40" s="10" t="s">
        <v>22</v>
      </c>
    </row>
    <row r="41" spans="1:13" ht="29.25" customHeight="1" x14ac:dyDescent="0.25">
      <c r="A41" s="7" t="s">
        <v>12</v>
      </c>
      <c r="B41" s="7" t="s">
        <v>13</v>
      </c>
      <c r="C41" s="8">
        <v>33600000</v>
      </c>
      <c r="D41" s="9" t="s">
        <v>142</v>
      </c>
      <c r="E41" s="10" t="s">
        <v>14</v>
      </c>
      <c r="F41" s="8">
        <v>200009083</v>
      </c>
      <c r="G41" s="8" t="s">
        <v>156</v>
      </c>
      <c r="H41" s="11" t="s">
        <v>130</v>
      </c>
      <c r="I41" s="15">
        <v>205242450</v>
      </c>
      <c r="J41" s="12" t="s">
        <v>169</v>
      </c>
      <c r="K41" s="13">
        <v>20285</v>
      </c>
      <c r="L41" s="14">
        <f>7400+370</f>
        <v>7770</v>
      </c>
      <c r="M41" s="10" t="s">
        <v>102</v>
      </c>
    </row>
    <row r="42" spans="1:13" ht="29.25" customHeight="1" x14ac:dyDescent="0.25">
      <c r="A42" s="7" t="s">
        <v>12</v>
      </c>
      <c r="B42" s="7" t="s">
        <v>13</v>
      </c>
      <c r="C42" s="8">
        <v>33600000</v>
      </c>
      <c r="D42" s="9" t="s">
        <v>143</v>
      </c>
      <c r="E42" s="10" t="s">
        <v>14</v>
      </c>
      <c r="F42" s="8">
        <v>200009082</v>
      </c>
      <c r="G42" s="8" t="s">
        <v>157</v>
      </c>
      <c r="H42" s="11" t="s">
        <v>64</v>
      </c>
      <c r="I42" s="15">
        <v>202161640</v>
      </c>
      <c r="J42" s="12" t="s">
        <v>279</v>
      </c>
      <c r="K42" s="13">
        <v>16247</v>
      </c>
      <c r="L42" s="14">
        <f>5694.92+1025.08</f>
        <v>6720</v>
      </c>
      <c r="M42" s="10" t="s">
        <v>102</v>
      </c>
    </row>
    <row r="43" spans="1:13" ht="29.25" customHeight="1" x14ac:dyDescent="0.25">
      <c r="A43" s="7" t="s">
        <v>12</v>
      </c>
      <c r="B43" s="7" t="s">
        <v>13</v>
      </c>
      <c r="C43" s="8">
        <v>33600000</v>
      </c>
      <c r="D43" s="9" t="s">
        <v>144</v>
      </c>
      <c r="E43" s="10" t="s">
        <v>14</v>
      </c>
      <c r="F43" s="8">
        <v>200010331</v>
      </c>
      <c r="G43" s="8" t="s">
        <v>178</v>
      </c>
      <c r="H43" s="11" t="s">
        <v>132</v>
      </c>
      <c r="I43" s="15">
        <v>404505068</v>
      </c>
      <c r="J43" s="12" t="s">
        <v>170</v>
      </c>
      <c r="K43" s="13">
        <v>2800</v>
      </c>
      <c r="L43" s="14">
        <v>2800</v>
      </c>
      <c r="M43" s="10" t="s">
        <v>102</v>
      </c>
    </row>
    <row r="44" spans="1:13" ht="29.25" customHeight="1" x14ac:dyDescent="0.25">
      <c r="A44" s="7" t="s">
        <v>12</v>
      </c>
      <c r="B44" s="7" t="s">
        <v>15</v>
      </c>
      <c r="C44" s="8">
        <v>33100000</v>
      </c>
      <c r="D44" s="9" t="s">
        <v>145</v>
      </c>
      <c r="E44" s="10" t="s">
        <v>19</v>
      </c>
      <c r="F44" s="8">
        <v>190000505</v>
      </c>
      <c r="G44" s="8" t="s">
        <v>158</v>
      </c>
      <c r="H44" s="11" t="s">
        <v>47</v>
      </c>
      <c r="I44" s="15">
        <v>202455128</v>
      </c>
      <c r="J44" s="12" t="s">
        <v>171</v>
      </c>
      <c r="K44" s="13">
        <v>23000</v>
      </c>
      <c r="L44" s="14">
        <v>10165</v>
      </c>
      <c r="M44" s="10" t="s">
        <v>102</v>
      </c>
    </row>
    <row r="45" spans="1:13" ht="29.25" customHeight="1" x14ac:dyDescent="0.25">
      <c r="A45" s="7" t="s">
        <v>12</v>
      </c>
      <c r="B45" s="7" t="s">
        <v>15</v>
      </c>
      <c r="C45" s="8">
        <v>33600000</v>
      </c>
      <c r="D45" s="9" t="s">
        <v>146</v>
      </c>
      <c r="E45" s="10" t="s">
        <v>19</v>
      </c>
      <c r="F45" s="8">
        <v>200000195</v>
      </c>
      <c r="G45" s="8" t="s">
        <v>159</v>
      </c>
      <c r="H45" s="11" t="s">
        <v>133</v>
      </c>
      <c r="I45" s="15">
        <v>204442451</v>
      </c>
      <c r="J45" s="12" t="s">
        <v>283</v>
      </c>
      <c r="K45" s="13">
        <v>19200</v>
      </c>
      <c r="L45" s="14">
        <v>19200</v>
      </c>
      <c r="M45" s="10" t="s">
        <v>102</v>
      </c>
    </row>
    <row r="46" spans="1:13" ht="36" x14ac:dyDescent="0.25">
      <c r="A46" s="7" t="s">
        <v>12</v>
      </c>
      <c r="B46" s="7" t="s">
        <v>13</v>
      </c>
      <c r="C46" s="8">
        <v>80500000</v>
      </c>
      <c r="D46" s="9" t="s">
        <v>147</v>
      </c>
      <c r="E46" s="10" t="s">
        <v>14</v>
      </c>
      <c r="F46" s="8">
        <v>200011712</v>
      </c>
      <c r="G46" s="8" t="s">
        <v>160</v>
      </c>
      <c r="H46" s="11" t="s">
        <v>134</v>
      </c>
      <c r="I46" s="15">
        <v>206138302</v>
      </c>
      <c r="J46" s="12" t="s">
        <v>184</v>
      </c>
      <c r="K46" s="13">
        <v>34200</v>
      </c>
      <c r="L46" s="14">
        <v>7500</v>
      </c>
      <c r="M46" s="10" t="s">
        <v>22</v>
      </c>
    </row>
    <row r="47" spans="1:13" ht="40.5" customHeight="1" x14ac:dyDescent="0.25">
      <c r="A47" s="7" t="s">
        <v>12</v>
      </c>
      <c r="B47" s="7" t="s">
        <v>15</v>
      </c>
      <c r="C47" s="8">
        <v>80500000</v>
      </c>
      <c r="D47" s="9" t="s">
        <v>148</v>
      </c>
      <c r="E47" s="10" t="s">
        <v>14</v>
      </c>
      <c r="F47" s="8">
        <v>200011714</v>
      </c>
      <c r="G47" s="8" t="s">
        <v>161</v>
      </c>
      <c r="H47" s="11" t="s">
        <v>16</v>
      </c>
      <c r="I47" s="15">
        <v>212153756</v>
      </c>
      <c r="J47" s="12" t="s">
        <v>172</v>
      </c>
      <c r="K47" s="13">
        <v>55600</v>
      </c>
      <c r="L47" s="14">
        <v>15700</v>
      </c>
      <c r="M47" s="10" t="s">
        <v>22</v>
      </c>
    </row>
    <row r="48" spans="1:13" ht="28.5" customHeight="1" x14ac:dyDescent="0.25">
      <c r="A48" s="18" t="s">
        <v>75</v>
      </c>
      <c r="B48" s="7" t="s">
        <v>166</v>
      </c>
      <c r="C48" s="8">
        <v>33600000</v>
      </c>
      <c r="D48" s="9" t="s">
        <v>149</v>
      </c>
      <c r="E48" s="10" t="s">
        <v>17</v>
      </c>
      <c r="F48" s="8">
        <v>200110054</v>
      </c>
      <c r="G48" s="8" t="s">
        <v>162</v>
      </c>
      <c r="H48" s="11" t="s">
        <v>30</v>
      </c>
      <c r="I48" s="15">
        <v>243260342</v>
      </c>
      <c r="J48" s="12" t="s">
        <v>173</v>
      </c>
      <c r="K48" s="17">
        <v>274808.7</v>
      </c>
      <c r="L48" s="14">
        <f>673823.02+223180.07</f>
        <v>897003.09000000008</v>
      </c>
      <c r="M48" s="10" t="s">
        <v>22</v>
      </c>
    </row>
    <row r="49" spans="1:13" ht="35.25" customHeight="1" x14ac:dyDescent="0.25">
      <c r="A49" s="7" t="s">
        <v>12</v>
      </c>
      <c r="B49" s="7" t="s">
        <v>15</v>
      </c>
      <c r="C49" s="8">
        <v>33100000</v>
      </c>
      <c r="D49" s="9" t="s">
        <v>150</v>
      </c>
      <c r="E49" s="10" t="s">
        <v>14</v>
      </c>
      <c r="F49" s="8">
        <v>200012392</v>
      </c>
      <c r="G49" s="8" t="s">
        <v>163</v>
      </c>
      <c r="H49" s="11" t="s">
        <v>135</v>
      </c>
      <c r="I49" s="15">
        <v>406296663</v>
      </c>
      <c r="J49" s="12" t="s">
        <v>174</v>
      </c>
      <c r="K49" s="13">
        <v>48188</v>
      </c>
      <c r="L49" s="14">
        <v>48188</v>
      </c>
      <c r="M49" s="10" t="s">
        <v>102</v>
      </c>
    </row>
    <row r="50" spans="1:13" ht="35.25" customHeight="1" x14ac:dyDescent="0.25">
      <c r="A50" s="7" t="s">
        <v>12</v>
      </c>
      <c r="B50" s="7" t="s">
        <v>15</v>
      </c>
      <c r="C50" s="8">
        <v>30200000</v>
      </c>
      <c r="D50" s="9" t="s">
        <v>151</v>
      </c>
      <c r="E50" s="10" t="s">
        <v>14</v>
      </c>
      <c r="F50" s="8">
        <v>200012649</v>
      </c>
      <c r="G50" s="8" t="s">
        <v>164</v>
      </c>
      <c r="H50" s="11" t="s">
        <v>136</v>
      </c>
      <c r="I50" s="15">
        <v>211380691</v>
      </c>
      <c r="J50" s="12" t="s">
        <v>175</v>
      </c>
      <c r="K50" s="13">
        <v>32580</v>
      </c>
      <c r="L50" s="14">
        <v>32580</v>
      </c>
      <c r="M50" s="10" t="s">
        <v>102</v>
      </c>
    </row>
    <row r="51" spans="1:13" ht="35.25" customHeight="1" x14ac:dyDescent="0.25">
      <c r="A51" s="7" t="s">
        <v>12</v>
      </c>
      <c r="B51" s="7" t="s">
        <v>13</v>
      </c>
      <c r="C51" s="8">
        <v>30100000</v>
      </c>
      <c r="D51" s="9" t="s">
        <v>152</v>
      </c>
      <c r="E51" s="10" t="s">
        <v>19</v>
      </c>
      <c r="F51" s="8">
        <v>200000177</v>
      </c>
      <c r="G51" s="8" t="s">
        <v>165</v>
      </c>
      <c r="H51" s="11" t="s">
        <v>137</v>
      </c>
      <c r="I51" s="15" t="s">
        <v>168</v>
      </c>
      <c r="J51" s="12" t="s">
        <v>176</v>
      </c>
      <c r="K51" s="13">
        <v>835</v>
      </c>
      <c r="L51" s="14">
        <v>835</v>
      </c>
      <c r="M51" s="10" t="s">
        <v>102</v>
      </c>
    </row>
    <row r="52" spans="1:13" ht="35.25" customHeight="1" x14ac:dyDescent="0.25">
      <c r="A52" s="7" t="s">
        <v>12</v>
      </c>
      <c r="B52" s="7" t="s">
        <v>268</v>
      </c>
      <c r="C52" s="8">
        <v>39700000</v>
      </c>
      <c r="D52" s="9" t="s">
        <v>246</v>
      </c>
      <c r="E52" s="10" t="s">
        <v>17</v>
      </c>
      <c r="F52" s="8">
        <v>200117844</v>
      </c>
      <c r="G52" s="8" t="s">
        <v>185</v>
      </c>
      <c r="H52" s="11" t="s">
        <v>186</v>
      </c>
      <c r="I52" s="15">
        <v>205277608</v>
      </c>
      <c r="J52" s="12" t="s">
        <v>228</v>
      </c>
      <c r="K52" s="13">
        <f>1499*3</f>
        <v>4497</v>
      </c>
      <c r="L52" s="14">
        <f>1499*3</f>
        <v>4497</v>
      </c>
      <c r="M52" s="10" t="s">
        <v>102</v>
      </c>
    </row>
    <row r="53" spans="1:13" ht="35.25" customHeight="1" x14ac:dyDescent="0.25">
      <c r="A53" s="7" t="s">
        <v>12</v>
      </c>
      <c r="B53" s="7" t="s">
        <v>15</v>
      </c>
      <c r="C53" s="8">
        <v>33100000</v>
      </c>
      <c r="D53" s="9" t="s">
        <v>247</v>
      </c>
      <c r="E53" s="10" t="s">
        <v>14</v>
      </c>
      <c r="F53" s="8">
        <v>200014385</v>
      </c>
      <c r="G53" s="8" t="s">
        <v>187</v>
      </c>
      <c r="H53" s="11" t="s">
        <v>26</v>
      </c>
      <c r="I53" s="15">
        <v>204918544</v>
      </c>
      <c r="J53" s="12" t="s">
        <v>229</v>
      </c>
      <c r="K53" s="13">
        <v>48850</v>
      </c>
      <c r="L53" s="14">
        <v>48850</v>
      </c>
      <c r="M53" s="10" t="s">
        <v>102</v>
      </c>
    </row>
    <row r="54" spans="1:13" ht="35.25" customHeight="1" x14ac:dyDescent="0.25">
      <c r="A54" s="7" t="s">
        <v>12</v>
      </c>
      <c r="B54" s="7" t="s">
        <v>13</v>
      </c>
      <c r="C54" s="8">
        <v>33100000</v>
      </c>
      <c r="D54" s="9" t="s">
        <v>248</v>
      </c>
      <c r="E54" s="10" t="s">
        <v>14</v>
      </c>
      <c r="F54" s="8">
        <v>200014934</v>
      </c>
      <c r="G54" s="8" t="s">
        <v>188</v>
      </c>
      <c r="H54" s="11" t="s">
        <v>189</v>
      </c>
      <c r="I54" s="15">
        <v>202888358</v>
      </c>
      <c r="J54" s="12" t="s">
        <v>230</v>
      </c>
      <c r="K54" s="13">
        <f>6200+6200*18%</f>
        <v>7316</v>
      </c>
      <c r="L54" s="14">
        <v>7316</v>
      </c>
      <c r="M54" s="10" t="s">
        <v>102</v>
      </c>
    </row>
    <row r="55" spans="1:13" ht="35.25" customHeight="1" x14ac:dyDescent="0.25">
      <c r="A55" s="7" t="s">
        <v>12</v>
      </c>
      <c r="B55" s="7" t="s">
        <v>18</v>
      </c>
      <c r="C55" s="8">
        <v>63700000</v>
      </c>
      <c r="D55" s="9" t="s">
        <v>46</v>
      </c>
      <c r="E55" s="10" t="s">
        <v>17</v>
      </c>
      <c r="F55" s="8">
        <v>200124557</v>
      </c>
      <c r="G55" s="8" t="s">
        <v>290</v>
      </c>
      <c r="H55" s="11" t="s">
        <v>45</v>
      </c>
      <c r="I55" s="15">
        <v>202886788</v>
      </c>
      <c r="J55" s="12" t="s">
        <v>231</v>
      </c>
      <c r="K55" s="13">
        <f>50*4</f>
        <v>200</v>
      </c>
      <c r="L55" s="14">
        <v>200</v>
      </c>
      <c r="M55" s="10" t="s">
        <v>22</v>
      </c>
    </row>
    <row r="56" spans="1:13" ht="54" x14ac:dyDescent="0.25">
      <c r="A56" s="7" t="s">
        <v>12</v>
      </c>
      <c r="B56" s="7" t="s">
        <v>15</v>
      </c>
      <c r="C56" s="8">
        <v>85300000</v>
      </c>
      <c r="D56" s="9" t="s">
        <v>249</v>
      </c>
      <c r="E56" s="10" t="s">
        <v>14</v>
      </c>
      <c r="F56" s="8">
        <v>200014705</v>
      </c>
      <c r="G56" s="8" t="s">
        <v>190</v>
      </c>
      <c r="H56" s="11" t="s">
        <v>88</v>
      </c>
      <c r="I56" s="15">
        <v>204954843</v>
      </c>
      <c r="J56" s="12" t="s">
        <v>232</v>
      </c>
      <c r="K56" s="13">
        <f>20385+20385*18%</f>
        <v>24054.3</v>
      </c>
      <c r="L56" s="14">
        <f>5265.75+8628.75</f>
        <v>13894.5</v>
      </c>
      <c r="M56" s="10" t="s">
        <v>22</v>
      </c>
    </row>
    <row r="57" spans="1:13" ht="24" customHeight="1" x14ac:dyDescent="0.25">
      <c r="A57" s="7" t="s">
        <v>12</v>
      </c>
      <c r="B57" s="7" t="s">
        <v>15</v>
      </c>
      <c r="C57" s="8">
        <v>33100000</v>
      </c>
      <c r="D57" s="9" t="s">
        <v>250</v>
      </c>
      <c r="E57" s="10" t="s">
        <v>14</v>
      </c>
      <c r="F57" s="8">
        <v>200014693</v>
      </c>
      <c r="G57" s="8" t="s">
        <v>191</v>
      </c>
      <c r="H57" s="11" t="s">
        <v>192</v>
      </c>
      <c r="I57" s="15">
        <v>404982961</v>
      </c>
      <c r="J57" s="12" t="s">
        <v>233</v>
      </c>
      <c r="K57" s="13">
        <v>10641.2</v>
      </c>
      <c r="L57" s="14">
        <v>10641.2</v>
      </c>
      <c r="M57" s="10" t="s">
        <v>102</v>
      </c>
    </row>
    <row r="58" spans="1:13" ht="24.75" customHeight="1" x14ac:dyDescent="0.25">
      <c r="A58" s="7" t="s">
        <v>12</v>
      </c>
      <c r="B58" s="7" t="s">
        <v>268</v>
      </c>
      <c r="C58" s="8">
        <v>33100000</v>
      </c>
      <c r="D58" s="9" t="s">
        <v>251</v>
      </c>
      <c r="E58" s="10" t="s">
        <v>14</v>
      </c>
      <c r="F58" s="8">
        <v>200015343</v>
      </c>
      <c r="G58" s="8" t="s">
        <v>193</v>
      </c>
      <c r="H58" s="11" t="s">
        <v>194</v>
      </c>
      <c r="I58" s="15">
        <v>404863803</v>
      </c>
      <c r="J58" s="12" t="s">
        <v>233</v>
      </c>
      <c r="K58" s="13">
        <v>35000</v>
      </c>
      <c r="L58" s="14">
        <v>0</v>
      </c>
      <c r="M58" s="10" t="s">
        <v>22</v>
      </c>
    </row>
    <row r="59" spans="1:13" ht="26.25" customHeight="1" x14ac:dyDescent="0.25">
      <c r="A59" s="7" t="s">
        <v>12</v>
      </c>
      <c r="B59" s="7" t="s">
        <v>13</v>
      </c>
      <c r="C59" s="8">
        <v>33100000</v>
      </c>
      <c r="D59" s="9" t="s">
        <v>252</v>
      </c>
      <c r="E59" s="10" t="s">
        <v>14</v>
      </c>
      <c r="F59" s="8">
        <v>200015541</v>
      </c>
      <c r="G59" s="8" t="s">
        <v>195</v>
      </c>
      <c r="H59" s="11" t="s">
        <v>131</v>
      </c>
      <c r="I59" s="15">
        <v>205202029</v>
      </c>
      <c r="J59" s="12" t="s">
        <v>291</v>
      </c>
      <c r="K59" s="13">
        <v>10640</v>
      </c>
      <c r="L59" s="14">
        <v>1890</v>
      </c>
      <c r="M59" s="10" t="s">
        <v>22</v>
      </c>
    </row>
    <row r="60" spans="1:13" ht="24" customHeight="1" x14ac:dyDescent="0.25">
      <c r="A60" s="7" t="s">
        <v>12</v>
      </c>
      <c r="B60" s="7" t="s">
        <v>268</v>
      </c>
      <c r="C60" s="8">
        <v>33600000</v>
      </c>
      <c r="D60" s="9" t="s">
        <v>253</v>
      </c>
      <c r="E60" s="10" t="s">
        <v>19</v>
      </c>
      <c r="F60" s="8">
        <v>200000194</v>
      </c>
      <c r="G60" s="8" t="s">
        <v>196</v>
      </c>
      <c r="H60" s="11" t="s">
        <v>197</v>
      </c>
      <c r="I60" s="15">
        <v>204557121</v>
      </c>
      <c r="J60" s="12" t="s">
        <v>292</v>
      </c>
      <c r="K60" s="13">
        <f>3050*6.75</f>
        <v>20587.5</v>
      </c>
      <c r="L60" s="14">
        <f>3375+2025+1687.5+5737.5+675+5737.5+1350</f>
        <v>20587.5</v>
      </c>
      <c r="M60" s="10" t="s">
        <v>102</v>
      </c>
    </row>
    <row r="61" spans="1:13" ht="24.75" customHeight="1" x14ac:dyDescent="0.25">
      <c r="A61" s="7" t="s">
        <v>12</v>
      </c>
      <c r="B61" s="7" t="s">
        <v>268</v>
      </c>
      <c r="C61" s="8">
        <v>33100000</v>
      </c>
      <c r="D61" s="9" t="s">
        <v>254</v>
      </c>
      <c r="E61" s="10" t="s">
        <v>19</v>
      </c>
      <c r="F61" s="8">
        <v>200000192</v>
      </c>
      <c r="G61" s="8" t="s">
        <v>198</v>
      </c>
      <c r="H61" s="11" t="s">
        <v>199</v>
      </c>
      <c r="I61" s="15">
        <v>211386695</v>
      </c>
      <c r="J61" s="12" t="s">
        <v>234</v>
      </c>
      <c r="K61" s="13">
        <f>50*30</f>
        <v>1500</v>
      </c>
      <c r="L61" s="14">
        <v>1500</v>
      </c>
      <c r="M61" s="10" t="s">
        <v>102</v>
      </c>
    </row>
    <row r="62" spans="1:13" ht="24.75" customHeight="1" x14ac:dyDescent="0.25">
      <c r="A62" s="7" t="s">
        <v>12</v>
      </c>
      <c r="B62" s="7" t="s">
        <v>13</v>
      </c>
      <c r="C62" s="8">
        <v>31400000</v>
      </c>
      <c r="D62" s="9" t="s">
        <v>140</v>
      </c>
      <c r="E62" s="10" t="s">
        <v>19</v>
      </c>
      <c r="F62" s="8">
        <v>190000457</v>
      </c>
      <c r="G62" s="8" t="s">
        <v>200</v>
      </c>
      <c r="H62" s="11" t="s">
        <v>113</v>
      </c>
      <c r="I62" s="15">
        <v>202177205</v>
      </c>
      <c r="J62" s="12" t="s">
        <v>235</v>
      </c>
      <c r="K62" s="13">
        <v>134</v>
      </c>
      <c r="L62" s="14">
        <v>134</v>
      </c>
      <c r="M62" s="10" t="s">
        <v>102</v>
      </c>
    </row>
    <row r="63" spans="1:13" ht="32.25" customHeight="1" x14ac:dyDescent="0.25">
      <c r="A63" s="18" t="s">
        <v>75</v>
      </c>
      <c r="B63" s="7" t="s">
        <v>269</v>
      </c>
      <c r="C63" s="8">
        <v>33600000</v>
      </c>
      <c r="D63" s="9" t="s">
        <v>123</v>
      </c>
      <c r="E63" s="10" t="s">
        <v>17</v>
      </c>
      <c r="F63" s="8">
        <v>200136216</v>
      </c>
      <c r="G63" s="8" t="s">
        <v>201</v>
      </c>
      <c r="H63" s="11" t="s">
        <v>67</v>
      </c>
      <c r="I63" s="15" t="s">
        <v>68</v>
      </c>
      <c r="J63" s="12" t="s">
        <v>236</v>
      </c>
      <c r="K63" s="17">
        <f>360788.11+155338.46</f>
        <v>516126.56999999995</v>
      </c>
      <c r="L63" s="14">
        <f>1195579.64+514760.59</f>
        <v>1710340.23</v>
      </c>
      <c r="M63" s="10" t="s">
        <v>22</v>
      </c>
    </row>
    <row r="64" spans="1:13" ht="30" customHeight="1" x14ac:dyDescent="0.25">
      <c r="A64" s="7" t="s">
        <v>12</v>
      </c>
      <c r="B64" s="7" t="s">
        <v>13</v>
      </c>
      <c r="C64" s="8">
        <v>50400000</v>
      </c>
      <c r="D64" s="9" t="s">
        <v>255</v>
      </c>
      <c r="E64" s="10" t="s">
        <v>17</v>
      </c>
      <c r="F64" s="8">
        <v>200144228</v>
      </c>
      <c r="G64" s="8" t="s">
        <v>202</v>
      </c>
      <c r="H64" s="11" t="s">
        <v>27</v>
      </c>
      <c r="I64" s="15">
        <v>51205799300010</v>
      </c>
      <c r="J64" s="12" t="s">
        <v>237</v>
      </c>
      <c r="K64" s="13">
        <v>150138</v>
      </c>
      <c r="L64" s="14">
        <v>494029.09</v>
      </c>
      <c r="M64" s="10" t="s">
        <v>22</v>
      </c>
    </row>
    <row r="65" spans="1:13" ht="29.25" customHeight="1" x14ac:dyDescent="0.25">
      <c r="A65" s="7" t="s">
        <v>12</v>
      </c>
      <c r="B65" s="7" t="s">
        <v>15</v>
      </c>
      <c r="C65" s="8">
        <v>33100000</v>
      </c>
      <c r="D65" s="9" t="s">
        <v>256</v>
      </c>
      <c r="E65" s="10" t="s">
        <v>14</v>
      </c>
      <c r="F65" s="8">
        <v>200015273</v>
      </c>
      <c r="G65" s="8" t="s">
        <v>203</v>
      </c>
      <c r="H65" s="11" t="s">
        <v>47</v>
      </c>
      <c r="I65" s="15">
        <v>202455128</v>
      </c>
      <c r="J65" s="12" t="s">
        <v>238</v>
      </c>
      <c r="K65" s="13">
        <f>0.01842*2500000</f>
        <v>46050</v>
      </c>
      <c r="L65" s="14">
        <f>2500000*0.01842</f>
        <v>46050</v>
      </c>
      <c r="M65" s="10" t="s">
        <v>102</v>
      </c>
    </row>
    <row r="66" spans="1:13" ht="31.5" customHeight="1" x14ac:dyDescent="0.25">
      <c r="A66" s="7" t="s">
        <v>12</v>
      </c>
      <c r="B66" s="7" t="s">
        <v>268</v>
      </c>
      <c r="C66" s="8">
        <v>33100000</v>
      </c>
      <c r="D66" s="9" t="s">
        <v>257</v>
      </c>
      <c r="E66" s="10" t="s">
        <v>19</v>
      </c>
      <c r="F66" s="8">
        <v>20000230</v>
      </c>
      <c r="G66" s="8" t="s">
        <v>204</v>
      </c>
      <c r="H66" s="11" t="s">
        <v>47</v>
      </c>
      <c r="I66" s="15">
        <v>202455128</v>
      </c>
      <c r="J66" s="12" t="s">
        <v>239</v>
      </c>
      <c r="K66" s="13">
        <f>300000*0.158</f>
        <v>47400</v>
      </c>
      <c r="L66" s="14">
        <f>15000*0.158+15000*0.158+15000*0.158+5000*0.158+50000*0.158+100000*0.158+100000*0.158</f>
        <v>47400</v>
      </c>
      <c r="M66" s="10" t="s">
        <v>102</v>
      </c>
    </row>
    <row r="67" spans="1:13" ht="50.25" customHeight="1" x14ac:dyDescent="0.25">
      <c r="A67" s="7" t="s">
        <v>12</v>
      </c>
      <c r="B67" s="7" t="s">
        <v>268</v>
      </c>
      <c r="C67" s="8">
        <v>85300000</v>
      </c>
      <c r="D67" s="9" t="s">
        <v>271</v>
      </c>
      <c r="E67" s="10" t="s">
        <v>14</v>
      </c>
      <c r="F67" s="8">
        <v>200015949</v>
      </c>
      <c r="G67" s="8" t="s">
        <v>205</v>
      </c>
      <c r="H67" s="11" t="s">
        <v>127</v>
      </c>
      <c r="I67" s="15">
        <v>200007486</v>
      </c>
      <c r="J67" s="12" t="s">
        <v>240</v>
      </c>
      <c r="K67" s="13">
        <f>26145+26145*18%</f>
        <v>30851.1</v>
      </c>
      <c r="L67" s="14">
        <v>0</v>
      </c>
      <c r="M67" s="10" t="s">
        <v>22</v>
      </c>
    </row>
    <row r="68" spans="1:13" ht="63" x14ac:dyDescent="0.25">
      <c r="A68" s="7" t="s">
        <v>12</v>
      </c>
      <c r="B68" s="7" t="s">
        <v>268</v>
      </c>
      <c r="C68" s="8">
        <v>85300000</v>
      </c>
      <c r="D68" s="9" t="s">
        <v>258</v>
      </c>
      <c r="E68" s="10" t="s">
        <v>17</v>
      </c>
      <c r="F68" s="8">
        <v>200137219</v>
      </c>
      <c r="G68" s="8" t="s">
        <v>206</v>
      </c>
      <c r="H68" s="11" t="s">
        <v>16</v>
      </c>
      <c r="I68" s="15">
        <v>212153756</v>
      </c>
      <c r="J68" s="12" t="s">
        <v>241</v>
      </c>
      <c r="K68" s="13">
        <v>10495</v>
      </c>
      <c r="L68" s="14">
        <v>0</v>
      </c>
      <c r="M68" s="10" t="s">
        <v>22</v>
      </c>
    </row>
    <row r="69" spans="1:13" ht="81" x14ac:dyDescent="0.25">
      <c r="A69" s="7" t="s">
        <v>12</v>
      </c>
      <c r="B69" s="7" t="s">
        <v>268</v>
      </c>
      <c r="C69" s="8">
        <v>85100000</v>
      </c>
      <c r="D69" s="9" t="s">
        <v>259</v>
      </c>
      <c r="E69" s="10" t="s">
        <v>14</v>
      </c>
      <c r="F69" s="8">
        <v>200016139</v>
      </c>
      <c r="G69" s="8" t="s">
        <v>207</v>
      </c>
      <c r="H69" s="11" t="s">
        <v>208</v>
      </c>
      <c r="I69" s="15">
        <v>202905945</v>
      </c>
      <c r="J69" s="12" t="s">
        <v>242</v>
      </c>
      <c r="K69" s="13">
        <v>73040</v>
      </c>
      <c r="L69" s="14">
        <v>0</v>
      </c>
      <c r="M69" s="10" t="s">
        <v>22</v>
      </c>
    </row>
    <row r="70" spans="1:13" ht="35.25" customHeight="1" x14ac:dyDescent="0.25">
      <c r="A70" s="7" t="s">
        <v>12</v>
      </c>
      <c r="B70" s="7" t="s">
        <v>15</v>
      </c>
      <c r="C70" s="8">
        <v>85300000</v>
      </c>
      <c r="D70" s="9" t="s">
        <v>260</v>
      </c>
      <c r="E70" s="10" t="s">
        <v>14</v>
      </c>
      <c r="F70" s="8">
        <v>200016355</v>
      </c>
      <c r="G70" s="8" t="s">
        <v>209</v>
      </c>
      <c r="H70" s="11" t="s">
        <v>210</v>
      </c>
      <c r="I70" s="15">
        <v>203862855</v>
      </c>
      <c r="J70" s="12" t="s">
        <v>293</v>
      </c>
      <c r="K70" s="19">
        <v>297596</v>
      </c>
      <c r="L70" s="14">
        <v>0</v>
      </c>
      <c r="M70" s="10" t="s">
        <v>22</v>
      </c>
    </row>
    <row r="71" spans="1:13" ht="30.75" customHeight="1" x14ac:dyDescent="0.25">
      <c r="A71" s="7" t="s">
        <v>12</v>
      </c>
      <c r="B71" s="7" t="s">
        <v>268</v>
      </c>
      <c r="C71" s="8">
        <v>33100000</v>
      </c>
      <c r="D71" s="9" t="s">
        <v>261</v>
      </c>
      <c r="E71" s="10" t="s">
        <v>14</v>
      </c>
      <c r="F71" s="8">
        <v>200017353</v>
      </c>
      <c r="G71" s="8" t="s">
        <v>211</v>
      </c>
      <c r="H71" s="11" t="s">
        <v>212</v>
      </c>
      <c r="I71" s="15">
        <v>202463592</v>
      </c>
      <c r="J71" s="12" t="s">
        <v>243</v>
      </c>
      <c r="K71" s="13">
        <f>46500*3</f>
        <v>139500</v>
      </c>
      <c r="L71" s="14">
        <v>0</v>
      </c>
      <c r="M71" s="10" t="s">
        <v>22</v>
      </c>
    </row>
    <row r="72" spans="1:13" ht="27" customHeight="1" x14ac:dyDescent="0.25">
      <c r="A72" s="7" t="s">
        <v>12</v>
      </c>
      <c r="B72" s="7" t="s">
        <v>15</v>
      </c>
      <c r="C72" s="8">
        <v>33600000</v>
      </c>
      <c r="D72" s="9" t="s">
        <v>126</v>
      </c>
      <c r="E72" s="10" t="s">
        <v>14</v>
      </c>
      <c r="F72" s="8">
        <v>200017526</v>
      </c>
      <c r="G72" s="8" t="s">
        <v>213</v>
      </c>
      <c r="H72" s="11" t="s">
        <v>119</v>
      </c>
      <c r="I72" s="15">
        <v>437061643</v>
      </c>
      <c r="J72" s="12" t="s">
        <v>244</v>
      </c>
      <c r="K72" s="13">
        <v>12000</v>
      </c>
      <c r="L72" s="14">
        <v>0</v>
      </c>
      <c r="M72" s="10" t="s">
        <v>22</v>
      </c>
    </row>
    <row r="73" spans="1:13" ht="45" customHeight="1" x14ac:dyDescent="0.25">
      <c r="A73" s="7" t="s">
        <v>12</v>
      </c>
      <c r="B73" s="7" t="s">
        <v>13</v>
      </c>
      <c r="C73" s="8">
        <v>85100000</v>
      </c>
      <c r="D73" s="9" t="s">
        <v>262</v>
      </c>
      <c r="E73" s="10" t="s">
        <v>14</v>
      </c>
      <c r="F73" s="8">
        <v>200016208</v>
      </c>
      <c r="G73" s="8" t="s">
        <v>214</v>
      </c>
      <c r="H73" s="11" t="s">
        <v>215</v>
      </c>
      <c r="I73" s="15">
        <v>202172139</v>
      </c>
      <c r="J73" s="12" t="s">
        <v>294</v>
      </c>
      <c r="K73" s="13">
        <v>1271640</v>
      </c>
      <c r="L73" s="14">
        <v>0</v>
      </c>
      <c r="M73" s="10" t="s">
        <v>22</v>
      </c>
    </row>
    <row r="74" spans="1:13" ht="36.75" customHeight="1" x14ac:dyDescent="0.25">
      <c r="A74" s="7" t="s">
        <v>12</v>
      </c>
      <c r="B74" s="7" t="s">
        <v>15</v>
      </c>
      <c r="C74" s="8">
        <v>85100000</v>
      </c>
      <c r="D74" s="9" t="s">
        <v>263</v>
      </c>
      <c r="E74" s="10" t="s">
        <v>14</v>
      </c>
      <c r="F74" s="8">
        <v>200016804</v>
      </c>
      <c r="G74" s="8" t="s">
        <v>216</v>
      </c>
      <c r="H74" s="11" t="s">
        <v>127</v>
      </c>
      <c r="I74" s="15">
        <v>200007486</v>
      </c>
      <c r="J74" s="12" t="s">
        <v>295</v>
      </c>
      <c r="K74" s="13">
        <v>140000</v>
      </c>
      <c r="L74" s="14">
        <v>0</v>
      </c>
      <c r="M74" s="10" t="s">
        <v>22</v>
      </c>
    </row>
    <row r="75" spans="1:13" ht="40.5" customHeight="1" x14ac:dyDescent="0.25">
      <c r="A75" s="7" t="s">
        <v>12</v>
      </c>
      <c r="B75" s="7" t="s">
        <v>15</v>
      </c>
      <c r="C75" s="8">
        <v>85100000</v>
      </c>
      <c r="D75" s="9" t="s">
        <v>264</v>
      </c>
      <c r="E75" s="10" t="s">
        <v>14</v>
      </c>
      <c r="F75" s="8">
        <v>200016803</v>
      </c>
      <c r="G75" s="8" t="s">
        <v>217</v>
      </c>
      <c r="H75" s="11" t="s">
        <v>128</v>
      </c>
      <c r="I75" s="15">
        <v>205176780</v>
      </c>
      <c r="J75" s="12" t="s">
        <v>296</v>
      </c>
      <c r="K75" s="13">
        <v>870548.78</v>
      </c>
      <c r="L75" s="14">
        <v>0</v>
      </c>
      <c r="M75" s="10" t="s">
        <v>22</v>
      </c>
    </row>
    <row r="76" spans="1:13" ht="26.25" customHeight="1" x14ac:dyDescent="0.25">
      <c r="A76" s="7" t="s">
        <v>12</v>
      </c>
      <c r="B76" s="7" t="s">
        <v>15</v>
      </c>
      <c r="C76" s="8">
        <v>85100000</v>
      </c>
      <c r="D76" s="9" t="s">
        <v>265</v>
      </c>
      <c r="E76" s="10" t="s">
        <v>14</v>
      </c>
      <c r="F76" s="8">
        <v>200016807</v>
      </c>
      <c r="G76" s="8" t="s">
        <v>218</v>
      </c>
      <c r="H76" s="11" t="s">
        <v>127</v>
      </c>
      <c r="I76" s="15">
        <v>200007486</v>
      </c>
      <c r="J76" s="12" t="s">
        <v>297</v>
      </c>
      <c r="K76" s="13">
        <v>601730</v>
      </c>
      <c r="L76" s="14">
        <v>0</v>
      </c>
      <c r="M76" s="10" t="s">
        <v>22</v>
      </c>
    </row>
    <row r="77" spans="1:13" ht="27" customHeight="1" x14ac:dyDescent="0.25">
      <c r="A77" s="7" t="s">
        <v>12</v>
      </c>
      <c r="B77" s="7" t="s">
        <v>18</v>
      </c>
      <c r="C77" s="8">
        <v>72400000</v>
      </c>
      <c r="D77" s="9" t="s">
        <v>52</v>
      </c>
      <c r="E77" s="10" t="s">
        <v>17</v>
      </c>
      <c r="F77" s="8">
        <v>200151099</v>
      </c>
      <c r="G77" s="8" t="s">
        <v>219</v>
      </c>
      <c r="H77" s="11" t="s">
        <v>116</v>
      </c>
      <c r="I77" s="15">
        <v>205277369</v>
      </c>
      <c r="J77" s="12" t="s">
        <v>274</v>
      </c>
      <c r="K77" s="13">
        <v>300</v>
      </c>
      <c r="L77" s="14">
        <v>0</v>
      </c>
      <c r="M77" s="10" t="s">
        <v>22</v>
      </c>
    </row>
    <row r="78" spans="1:13" s="21" customFormat="1" ht="40.5" customHeight="1" x14ac:dyDescent="0.25">
      <c r="A78" s="7" t="s">
        <v>12</v>
      </c>
      <c r="B78" s="7" t="s">
        <v>15</v>
      </c>
      <c r="C78" s="8">
        <v>85100000</v>
      </c>
      <c r="D78" s="20" t="s">
        <v>275</v>
      </c>
      <c r="E78" s="8" t="s">
        <v>14</v>
      </c>
      <c r="F78" s="8">
        <v>200016723</v>
      </c>
      <c r="G78" s="8" t="s">
        <v>273</v>
      </c>
      <c r="H78" s="11" t="s">
        <v>272</v>
      </c>
      <c r="I78" s="15">
        <v>204954843</v>
      </c>
      <c r="J78" s="12" t="s">
        <v>295</v>
      </c>
      <c r="K78" s="13">
        <v>1193484.8</v>
      </c>
      <c r="L78" s="14">
        <v>0</v>
      </c>
      <c r="M78" s="12" t="s">
        <v>22</v>
      </c>
    </row>
    <row r="79" spans="1:13" ht="24.75" customHeight="1" x14ac:dyDescent="0.25">
      <c r="A79" s="7" t="s">
        <v>12</v>
      </c>
      <c r="B79" s="7" t="s">
        <v>18</v>
      </c>
      <c r="C79" s="8">
        <v>63100000</v>
      </c>
      <c r="D79" s="9" t="s">
        <v>266</v>
      </c>
      <c r="E79" s="10" t="s">
        <v>14</v>
      </c>
      <c r="F79" s="8">
        <v>200018370</v>
      </c>
      <c r="G79" s="8" t="s">
        <v>220</v>
      </c>
      <c r="H79" s="11" t="s">
        <v>221</v>
      </c>
      <c r="I79" s="15">
        <v>203836233</v>
      </c>
      <c r="J79" s="12" t="s">
        <v>245</v>
      </c>
      <c r="K79" s="13">
        <v>54620</v>
      </c>
      <c r="L79" s="14">
        <v>0</v>
      </c>
      <c r="M79" s="10" t="s">
        <v>22</v>
      </c>
    </row>
    <row r="80" spans="1:13" ht="24.75" customHeight="1" x14ac:dyDescent="0.25">
      <c r="A80" s="7" t="s">
        <v>12</v>
      </c>
      <c r="B80" s="7" t="s">
        <v>18</v>
      </c>
      <c r="C80" s="8">
        <v>15900000</v>
      </c>
      <c r="D80" s="9" t="s">
        <v>24</v>
      </c>
      <c r="E80" s="10" t="s">
        <v>17</v>
      </c>
      <c r="F80" s="8">
        <v>200151773</v>
      </c>
      <c r="G80" s="8" t="s">
        <v>222</v>
      </c>
      <c r="H80" s="11" t="s">
        <v>25</v>
      </c>
      <c r="I80" s="15">
        <v>226146872</v>
      </c>
      <c r="J80" s="12" t="s">
        <v>245</v>
      </c>
      <c r="K80" s="13">
        <f>19*0.4*12+6*6.5*12</f>
        <v>559.20000000000005</v>
      </c>
      <c r="L80" s="14">
        <v>0</v>
      </c>
      <c r="M80" s="10" t="s">
        <v>22</v>
      </c>
    </row>
    <row r="81" spans="1:13" ht="24.75" customHeight="1" x14ac:dyDescent="0.25">
      <c r="A81" s="7" t="s">
        <v>12</v>
      </c>
      <c r="B81" s="7" t="s">
        <v>15</v>
      </c>
      <c r="C81" s="8">
        <v>33100000</v>
      </c>
      <c r="D81" s="9" t="s">
        <v>267</v>
      </c>
      <c r="E81" s="10" t="s">
        <v>14</v>
      </c>
      <c r="F81" s="8">
        <v>200017534</v>
      </c>
      <c r="G81" s="8" t="s">
        <v>223</v>
      </c>
      <c r="H81" s="11" t="s">
        <v>47</v>
      </c>
      <c r="I81" s="15"/>
      <c r="J81" s="12" t="s">
        <v>298</v>
      </c>
      <c r="K81" s="13">
        <f>1044300*0.169</f>
        <v>176486.7</v>
      </c>
      <c r="L81" s="14">
        <v>0</v>
      </c>
      <c r="M81" s="10" t="s">
        <v>22</v>
      </c>
    </row>
    <row r="82" spans="1:13" ht="24.75" customHeight="1" x14ac:dyDescent="0.25">
      <c r="A82" s="7" t="s">
        <v>12</v>
      </c>
      <c r="B82" s="7" t="s">
        <v>18</v>
      </c>
      <c r="C82" s="30" t="s">
        <v>33</v>
      </c>
      <c r="D82" s="9" t="s">
        <v>49</v>
      </c>
      <c r="E82" s="10" t="s">
        <v>19</v>
      </c>
      <c r="F82" s="8">
        <v>200000318</v>
      </c>
      <c r="G82" s="8" t="s">
        <v>224</v>
      </c>
      <c r="H82" s="11" t="s">
        <v>77</v>
      </c>
      <c r="I82" s="15">
        <v>204493002</v>
      </c>
      <c r="J82" s="12" t="s">
        <v>299</v>
      </c>
      <c r="K82" s="13">
        <f>115592*1.83</f>
        <v>211533.36000000002</v>
      </c>
      <c r="L82" s="14">
        <v>0</v>
      </c>
      <c r="M82" s="10" t="s">
        <v>22</v>
      </c>
    </row>
    <row r="83" spans="1:13" ht="24.75" customHeight="1" x14ac:dyDescent="0.25">
      <c r="A83" s="7" t="s">
        <v>12</v>
      </c>
      <c r="B83" s="7" t="s">
        <v>18</v>
      </c>
      <c r="C83" s="30" t="s">
        <v>33</v>
      </c>
      <c r="D83" s="9" t="s">
        <v>50</v>
      </c>
      <c r="E83" s="10" t="s">
        <v>19</v>
      </c>
      <c r="F83" s="8">
        <v>200000293</v>
      </c>
      <c r="G83" s="8" t="s">
        <v>225</v>
      </c>
      <c r="H83" s="11" t="s">
        <v>77</v>
      </c>
      <c r="I83" s="15">
        <v>204493002</v>
      </c>
      <c r="J83" s="12" t="s">
        <v>299</v>
      </c>
      <c r="K83" s="13">
        <f>86303*1.88</f>
        <v>162249.63999999998</v>
      </c>
      <c r="L83" s="14">
        <v>0</v>
      </c>
      <c r="M83" s="10" t="s">
        <v>22</v>
      </c>
    </row>
    <row r="84" spans="1:13" ht="24.75" customHeight="1" x14ac:dyDescent="0.25">
      <c r="A84" s="7" t="s">
        <v>12</v>
      </c>
      <c r="B84" s="7" t="s">
        <v>18</v>
      </c>
      <c r="C84" s="8">
        <v>66500000</v>
      </c>
      <c r="D84" s="9" t="s">
        <v>39</v>
      </c>
      <c r="E84" s="10" t="s">
        <v>19</v>
      </c>
      <c r="F84" s="8">
        <v>200000300</v>
      </c>
      <c r="G84" s="8" t="s">
        <v>226</v>
      </c>
      <c r="H84" s="11" t="s">
        <v>227</v>
      </c>
      <c r="I84" s="15">
        <v>402160022</v>
      </c>
      <c r="J84" s="12" t="s">
        <v>300</v>
      </c>
      <c r="K84" s="13">
        <v>4204.79</v>
      </c>
      <c r="L84" s="14">
        <v>0</v>
      </c>
      <c r="M84" s="10" t="s">
        <v>22</v>
      </c>
    </row>
  </sheetData>
  <mergeCells count="1">
    <mergeCell ref="A1:M6"/>
  </mergeCells>
  <pageMargins left="0.12" right="0.16" top="0.27" bottom="0.28000000000000003" header="0.31496062992126" footer="0.38"/>
  <pageSetup paperSize="9" scale="7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Iremadze</cp:lastModifiedBy>
  <cp:lastPrinted>2021-01-25T11:09:13Z</cp:lastPrinted>
  <dcterms:created xsi:type="dcterms:W3CDTF">2017-07-07T16:06:57Z</dcterms:created>
  <dcterms:modified xsi:type="dcterms:W3CDTF">2021-01-25T13:10:57Z</dcterms:modified>
</cp:coreProperties>
</file>