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\Desktop\პროაქტიული ანგ. 2015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Sheet1!$A$8:$M$64</definedName>
    <definedName name="_xlnm.Print_Area" localSheetId="0">Sheet1!$A$1:$M$64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L70" i="1"/>
  <c r="K80" i="1"/>
  <c r="K72" i="1"/>
  <c r="K70" i="1"/>
  <c r="K67" i="1"/>
  <c r="K65" i="1"/>
  <c r="L48" i="1" l="1"/>
  <c r="L43" i="1"/>
  <c r="L42" i="1"/>
  <c r="L41" i="1"/>
  <c r="L37" i="1"/>
  <c r="L36" i="1"/>
  <c r="L35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K62" i="1" l="1"/>
  <c r="K59" i="1"/>
  <c r="K47" i="1"/>
  <c r="K30" i="1"/>
</calcChain>
</file>

<file path=xl/sharedStrings.xml><?xml version="1.0" encoding="utf-8"?>
<sst xmlns="http://schemas.openxmlformats.org/spreadsheetml/2006/main" count="608" uniqueCount="275">
  <si>
    <t xml:space="preserve">დაფინანსების წყარო </t>
  </si>
  <si>
    <t>პროექტი
(გრანტოს ნომერი)</t>
  </si>
  <si>
    <t>დანაყოფის
cpv კოდი</t>
  </si>
  <si>
    <t>შესყიდვის ობიექტი</t>
  </si>
  <si>
    <t>შესყიდვის საშუალება</t>
  </si>
  <si>
    <t>შესყიდვის SPA&amp;CMR ნომერი</t>
  </si>
  <si>
    <t>ხელშეკრულების 
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</si>
  <si>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</si>
  <si>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</si>
  <si>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</si>
  <si>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ღირებულება</t>
  </si>
  <si>
    <t>გადარიცხული თანხები</t>
  </si>
  <si>
    <t>შენიშვნა</t>
  </si>
  <si>
    <t>გრანტი</t>
  </si>
  <si>
    <t>GEO-T-NCDC</t>
  </si>
  <si>
    <t>ელექტრონული ტენდერი</t>
  </si>
  <si>
    <t>სს „ტუბერკულოზისა და ფილტვის დაავადებათა ეროვნული ცენტრი“</t>
  </si>
  <si>
    <t>GEO-H-NCDC</t>
  </si>
  <si>
    <t>სს „ინფექციური პათოლოგიის, შიდსის და კლინიკური იმუნოლოგიის ს/პ ცენტრი“</t>
  </si>
  <si>
    <t>ა(ა)იპ "საინფორმაციო სამედიცინო-ფსიქოლოგიური ცენტრი "თანადგომა”</t>
  </si>
  <si>
    <t>ა(ა)იპ “შიდსით დაავადებულთა დახმარების ფონდი”</t>
  </si>
  <si>
    <t>ა(ა)იპ “ზიანის შემცირების საქართველოს ქსელი”</t>
  </si>
  <si>
    <t>გამარტივებული ელექტრონული ტენდერი</t>
  </si>
  <si>
    <t>გამარტივებული შესყიდვა</t>
  </si>
  <si>
    <t>შპს სერვ.ჯი</t>
  </si>
  <si>
    <t>GEO-T-H-NCDC</t>
  </si>
  <si>
    <t>კონსოლიდირებული ტენდერი</t>
  </si>
  <si>
    <t>შპს რომპეტროლ საქართველო</t>
  </si>
  <si>
    <t>გადაზიდვის მომსახურება</t>
  </si>
  <si>
    <t>სათარჯიმნო და სანოტარო მომსახურება</t>
  </si>
  <si>
    <t>საფოსტო/საკურიერო მომსახურება</t>
  </si>
  <si>
    <t>შპს სკს</t>
  </si>
  <si>
    <t>მობილური ოპერატორის მომსახურება</t>
  </si>
  <si>
    <t>შპს მაგთიკომი</t>
  </si>
  <si>
    <t>მიმდინარე ხელშეკრულება</t>
  </si>
  <si>
    <t>ავტომობილების რეცხვის მომსახურება</t>
  </si>
  <si>
    <t>სასმელი წყალი</t>
  </si>
  <si>
    <t>შპს "ბორჯომი ვოთერსი"</t>
  </si>
  <si>
    <t>საცხებ-სპოხი მასალა</t>
  </si>
  <si>
    <t>შპს "კორამედი"</t>
  </si>
  <si>
    <t>შპს "მედიქალ ბიოს ჯორჯია"</t>
  </si>
  <si>
    <t xml:space="preserve"> შპს "ეი ბი ემ მედიკალ"</t>
  </si>
  <si>
    <t>შპს "ჰუმან დიაგონსოტიკ ჯორგია"</t>
  </si>
  <si>
    <t>შპს "მირკო"</t>
  </si>
  <si>
    <t>ტუბერკულოზის ყველა ფორმის, მათ შორის რეზისტენტული ტუბერკულოზის ხარისხიან დიაგნოსტიკასა და მკურნალობაზე უნივერსალური ხელმისაწვდომობის უზრუნველყოფა</t>
  </si>
  <si>
    <t>აივ ინფექცია/შიდსის პრევეცნიის მიზნით ლგბტ თემის მობილიზება.</t>
  </si>
  <si>
    <t>საპროექტო მომსახურება</t>
  </si>
  <si>
    <t>GF-T/SET/S-348</t>
  </si>
  <si>
    <t>შპს "კამარა"</t>
  </si>
  <si>
    <t>სანედიცინო მომსახურება - აივ ინფექცია/შიდსით დაავადებულთა მკურნალობა და მოვლა</t>
  </si>
  <si>
    <t>GEO-H-NCDC/SR-1.5</t>
  </si>
  <si>
    <t>31,08,2016 - 01,02,2018</t>
  </si>
  <si>
    <t>სანედიცინო მომსახურება - აივ პრევენციული ღონისძიებების გაძლიერება მაღალი რისკის ქცევის მქონე ჯგუფებში - კომერციული სექს-მუშაკი ქალები, მამაკაცები, რომელთაც სექსი აქვთ მამაკაცებთან და პატიმრები</t>
  </si>
  <si>
    <t>GEO-H-NCDC/SR-3.5</t>
  </si>
  <si>
    <t>სანედიცინო მომსახურება - აივ/შიდსით დაავადებულთა ფსიქო-სოციალური დახმარება</t>
  </si>
  <si>
    <t>GEO-H-NCDC/SR-5.5</t>
  </si>
  <si>
    <t>სანედიცინო მომსახურება - ნარკოტიკების ინექციური გზით მომხმარებლებისთვის აივ პრევენციული სერვისების მიწოდება</t>
  </si>
  <si>
    <t>GEO-H-NCDC/SR-6.5</t>
  </si>
  <si>
    <t>GEO-H-NCDC/SR-9.3</t>
  </si>
  <si>
    <t>ააიპ "ლგბტ საქართველო"</t>
  </si>
  <si>
    <t>რესურსების მართვის ელექტრონული (ERP) სისტემის დანერგვის მომსახურება</t>
  </si>
  <si>
    <t>GF-T/SET/S-361</t>
  </si>
  <si>
    <t>შპს "იუ ჯი თი ინთელიჯენთ სოფთვეა სოლუშენს"</t>
  </si>
  <si>
    <t>ტესტსისტემები Chlamidya DFA</t>
  </si>
  <si>
    <t>შპს "ბიო-მედი"</t>
  </si>
  <si>
    <t>IDA Fundation</t>
  </si>
  <si>
    <t>0243260342</t>
  </si>
  <si>
    <t>Cepheid HBDC SAS</t>
  </si>
  <si>
    <t>შპს ვისოლ ავტო ექსპრესი</t>
  </si>
  <si>
    <t>ააიპ "ახალი ვექტორი"</t>
  </si>
  <si>
    <t>სახ. ბიუჯეტი</t>
  </si>
  <si>
    <t>St. Bujet</t>
  </si>
  <si>
    <t xml:space="preserve">I რიგის მედიკამენტები </t>
  </si>
  <si>
    <t>GF-T/SSP/G-387</t>
  </si>
  <si>
    <t>29.11.2016 - 01.03.2018</t>
  </si>
  <si>
    <t>საწვავი - ბენზინი პრემუიმი RON95</t>
  </si>
  <si>
    <t>GF-T-H/CON/G-400</t>
  </si>
  <si>
    <t>22.12.2016 - 31.01.2018</t>
  </si>
  <si>
    <t>საწვავი - ევროდიზელი</t>
  </si>
  <si>
    <t>GF-T-H/CON/G-401</t>
  </si>
  <si>
    <t>Geo-T-NCDC/SR-1.3</t>
  </si>
  <si>
    <t>30,12,2016 - 31,01,2018</t>
  </si>
  <si>
    <t>შპს "საქართველოს ფოსტა"</t>
  </si>
  <si>
    <t>23,01,2017 - 31,01,2018</t>
  </si>
  <si>
    <t>GF-T-H/SSP/G-412</t>
  </si>
  <si>
    <t>აივ რეზისტენტობის ტესტები ABI 3500 II</t>
  </si>
  <si>
    <t>25,01,2017 - 31,01,2018</t>
  </si>
  <si>
    <t>GF-H/ET/G-414</t>
  </si>
  <si>
    <t>GeneXpert აპარატების ტექნიკური მომსახურება</t>
  </si>
  <si>
    <t>GF-T/SET/S-416</t>
  </si>
  <si>
    <t>შპს "კპი საქართველო"</t>
  </si>
  <si>
    <t>PR კომპანია / TB დღის ორგანიზება</t>
  </si>
  <si>
    <t>28.02.2017 - 01.05.2018</t>
  </si>
  <si>
    <t>GF-T/ET/S-420</t>
  </si>
  <si>
    <t>ააიპ "საქართველოს ჯანმრთელობის ხელშეწყობისა და განათლების ფონდი"</t>
  </si>
  <si>
    <t xml:space="preserve">31.03.2017 - 28.02.2018 </t>
  </si>
  <si>
    <t>GF-T-H/CON/S-429</t>
  </si>
  <si>
    <t>შპს "პსპ ფარმა"</t>
  </si>
  <si>
    <t>ბიოქიმია</t>
  </si>
  <si>
    <t>ლაბორატორიული რეაქტივები BACTEC MGIT</t>
  </si>
  <si>
    <t>GF-T/ET/G-444</t>
  </si>
  <si>
    <t>შპს "ჯი-თი მოტორს"</t>
  </si>
  <si>
    <t>13.06.2017 - 31.01.2018</t>
  </si>
  <si>
    <t>GF-T-H/SET/S-448</t>
  </si>
  <si>
    <t>მედიკამენტები II რიგი</t>
  </si>
  <si>
    <t>IDA Foundation</t>
  </si>
  <si>
    <t>რეზისტენტული ტუბერკულოზით დაავადებული პაციენტების მხარდაჭერა მკურნალობაზე დამყოლობის გაუმჯობესების ღონისძიებების უზრუნველყოფა</t>
  </si>
  <si>
    <t>22.06.2017 - 30.08.2018</t>
  </si>
  <si>
    <t>GF-T/ET/S-456</t>
  </si>
  <si>
    <t>აივ ინფექცია/შიდსის პრევენციული სერვისების ელექტრონული სისტემის შექმნის მომსახურების შესყიდვა.</t>
  </si>
  <si>
    <t>23.06.2017 - 31.01.2019</t>
  </si>
  <si>
    <t>GF-H/SET/S-459</t>
  </si>
  <si>
    <t>შპს "3 ლაინი"</t>
  </si>
  <si>
    <t>14.09.2016 - 30.09.2018</t>
  </si>
  <si>
    <t>სს "სადაზღვევო კომპანია ალფა"</t>
  </si>
  <si>
    <t>შპს "ლატეკი"</t>
  </si>
  <si>
    <t>11.07.2017 - 01.06.2020</t>
  </si>
  <si>
    <t>GF-T/SET/S-462</t>
  </si>
  <si>
    <t>შპს "ტოპ გრუპი"</t>
  </si>
  <si>
    <t>10.08.2017 - 31.08.2018</t>
  </si>
  <si>
    <t>GF-H/ET/S-476</t>
  </si>
  <si>
    <t>01.09.2017 - 31.12.2017</t>
  </si>
  <si>
    <t>GF-H/ET/G-482</t>
  </si>
  <si>
    <t xml:space="preserve"> შპს "პრიმაქს-ჯორჯია"</t>
  </si>
  <si>
    <t>05.09.2017 - 31.12.2018</t>
  </si>
  <si>
    <t>GF-T/SSP/S-484</t>
  </si>
  <si>
    <t>GF-T/ET/S-486</t>
  </si>
  <si>
    <t>შპს " საოჯახო მედიცინის ეროვნული სასწავლო ცენტრი"</t>
  </si>
  <si>
    <t>GF-H/ET/G-490</t>
  </si>
  <si>
    <t>25.09.2017 - 31.12.2018</t>
  </si>
  <si>
    <t xml:space="preserve">მობილური აპლიკაციის შექმნა/დანერგვა </t>
  </si>
  <si>
    <t>ავტომობილის ტექ. მომსახურევა</t>
  </si>
  <si>
    <t>ტუბერკულოზის, აივ/ინფექცია შიდსის, C ჰეპატიტის სკრინინგის ინტეგრირება პირველად ჯანდაცვაში და პარტნიორობის განვითარება დაავადებათა ადრეული გამოვლენისთვის სამეგრელო- ზემო სვანეთის რეგიონში.</t>
  </si>
  <si>
    <t>09100000</t>
  </si>
  <si>
    <t>სამედიცინო სახარჯი მასალა - მოწყობილობა სისხლის გადასასხმელად (ე.წ ,,პეპელა") G 23 &amp; ნემსის თავები  G 23</t>
  </si>
  <si>
    <t xml:space="preserve">სადაზღვევო მომს. </t>
  </si>
  <si>
    <t>სამედიცინო სახარჯი მასალა - სპირტიანი ტამპონები</t>
  </si>
  <si>
    <t>12.07.2016 - 31.12.2018</t>
  </si>
  <si>
    <t>აივ ინფექცია/შიდსით დაავადებულთა მკურნალობა და მოვლა</t>
  </si>
  <si>
    <t>აივ პრევენციული ღონისძიებების გაძლიერება მაღალი რისკის ქცევის მქონე ჯგუფებში - კომერციული სექს-მუშაკი ქალები, მამაკაცები, რომელთაც სექსი აქვთ მამაკაცებთან და პატიმრები</t>
  </si>
  <si>
    <t>აივ/შიდსით დაავადებულთა ფსიქო-სოციალური დახმარება</t>
  </si>
  <si>
    <t>ნარკოტიკების ინექციური გზით მომხმარებლებისთვის აივ პრევენციული სერვისების მიწოდება</t>
  </si>
  <si>
    <t>ააიპ "თანასწორობის მოძრაობა"</t>
  </si>
  <si>
    <t>მედიკამენტები I რიგი</t>
  </si>
  <si>
    <t>06.09.2017 - 30.11.2018</t>
  </si>
  <si>
    <t>GF-T/ET/G-492</t>
  </si>
  <si>
    <t xml:space="preserve"> შპს "ბიოვის"</t>
  </si>
  <si>
    <t>GF-T/ET/G-493</t>
  </si>
  <si>
    <t>20.10.2017 - 31.01.2019</t>
  </si>
  <si>
    <t>GF-T/SSP/S-503</t>
  </si>
  <si>
    <t>აივ ინფექციის/შიდსის და C ჰეპატიტის მედიაკამპანიის ვიდეო რგოლების განთავსება სატელევიზიო ეთერში</t>
  </si>
  <si>
    <t>20.10.2017 - 31.01.2018</t>
  </si>
  <si>
    <t>GF-H/CON/S-504</t>
  </si>
  <si>
    <t>შპს "ტელეიმედი"</t>
  </si>
  <si>
    <t>GF-H/CON/S-505</t>
  </si>
  <si>
    <t>შპს „ჯი-დი-ეს თი-ვი“</t>
  </si>
  <si>
    <t>GF-H/CON/S-506</t>
  </si>
  <si>
    <t>შპს "სამაუწყებლო კომპანია რუსთავი 2"</t>
  </si>
  <si>
    <t>GF-T/ET/S-507</t>
  </si>
  <si>
    <t>შპს "Bueno"</t>
  </si>
  <si>
    <t>შპს "კარგო ლოჯისთიქს გრუფ ჯორჯია"</t>
  </si>
  <si>
    <t>13.11.2017 - 31.12.2018</t>
  </si>
  <si>
    <t>PQ 1187</t>
  </si>
  <si>
    <t>PFSCM</t>
  </si>
  <si>
    <t>026009593</t>
  </si>
  <si>
    <t>09.11.2017 - 02.04.2018</t>
  </si>
  <si>
    <t>GF-T/ET/S-510</t>
  </si>
  <si>
    <t xml:space="preserve"> შპს ინტერმედსერვის ჯორჯია</t>
  </si>
  <si>
    <t>16.11.2017 - 31.05.2018</t>
  </si>
  <si>
    <t>GF-H/ET/G-512</t>
  </si>
  <si>
    <t>შპს "სტრადა მოტორსი"</t>
  </si>
  <si>
    <t>მედიკამენტები I და II რიგი</t>
  </si>
  <si>
    <t>17.11.2017-31.12.2018</t>
  </si>
  <si>
    <t>GOV-H/SSP/G-514</t>
  </si>
  <si>
    <t>19 GeneXpert-ს აპარატის 3 წლიანი საგარანტიო მომსახურება</t>
  </si>
  <si>
    <t>11.12.2017 - 31.12.2020</t>
  </si>
  <si>
    <t>GF-T/SSP/S-516</t>
  </si>
  <si>
    <t>20.12.2017 - 31.12.2018</t>
  </si>
  <si>
    <t>GF-T/SSP/G-520</t>
  </si>
  <si>
    <t>GOV-T/SSP/G-521</t>
  </si>
  <si>
    <t>20.12.2017 - 31.01.2019</t>
  </si>
  <si>
    <t>GF-T-H/SET/S-522</t>
  </si>
  <si>
    <t>27.12.2017 - 31.05.2018</t>
  </si>
  <si>
    <t>GF-H/ET/G-523</t>
  </si>
  <si>
    <t>27,12,2017 - 31,01,2019</t>
  </si>
  <si>
    <t>GF-T-H/SSP/S-524</t>
  </si>
  <si>
    <t>GF-T-H/SSP/S-525</t>
  </si>
  <si>
    <t>GF-T-H/SSP/G-526</t>
  </si>
  <si>
    <t>29.12.2017 - 31.03.2019</t>
  </si>
  <si>
    <t>Geo-T-NCDC/SR-1.4</t>
  </si>
  <si>
    <t>29.12.2017 - 31.08.2019</t>
  </si>
  <si>
    <t>GEO-H-NCDC/SR-1.6</t>
  </si>
  <si>
    <t>GEO-H-NCDC/SR-3.6</t>
  </si>
  <si>
    <t>GEO-H-NCDC/SR-5.6</t>
  </si>
  <si>
    <t>GEO-H-NCDC/SR-6.6</t>
  </si>
  <si>
    <t>GEO-H-NCDC/SR-9.4</t>
  </si>
  <si>
    <t>28.12.2017 - 31.01.2019</t>
  </si>
  <si>
    <t>GF-T-H/CON/G-527</t>
  </si>
  <si>
    <t>GF-T-H/CON/G-528</t>
  </si>
  <si>
    <t>31.05.2017 - 31.12.2018</t>
  </si>
  <si>
    <t>სამედიცინო აპარატურა</t>
  </si>
  <si>
    <t>სამედიცინო აპარატურა -ვერტიკალური ნაკადის ლამინარული ბოქსი (ამწოვი კარადა)</t>
  </si>
  <si>
    <t>სამედიცინო  აპარატურა -რენტგენი</t>
  </si>
  <si>
    <t>ინტერნეტ მომსახურება დომეინის მომსახურება</t>
  </si>
  <si>
    <t>ავტომობილების შესყიდვა მობილური ამბულატორია</t>
  </si>
  <si>
    <t>სამედიცინო აპარატურა -ავტომატური ექსტრაქციისა და რეალური დროის პოლიმერიზაციის ჯაჭვური რეაქციის სისტემის PCR შესყიდვა</t>
  </si>
  <si>
    <t>05.04.2017 - 01.03.2018</t>
  </si>
  <si>
    <t>15.09.2017 - 01.03.2018</t>
  </si>
  <si>
    <t>შესრულებულია</t>
  </si>
  <si>
    <t>GF-T/ET/G-431</t>
  </si>
  <si>
    <t>GF-T/SSP/S-442</t>
  </si>
  <si>
    <t>GF-T/ET/G-491</t>
  </si>
  <si>
    <t>სადაზღვევო მომს. AUTO</t>
  </si>
  <si>
    <t>სს "სადაზღვევო კომპანიაალფა"</t>
  </si>
  <si>
    <t>24.05.2017 - 30.06.2018</t>
  </si>
  <si>
    <r>
      <rPr>
        <b/>
        <sz val="6"/>
        <color theme="1"/>
        <rFont val="Calibri"/>
        <family val="1"/>
        <charset val="204"/>
        <scheme val="minor"/>
      </rPr>
      <t>PrEP</t>
    </r>
    <r>
      <rPr>
        <sz val="6"/>
        <color theme="1"/>
        <rFont val="Calibri"/>
        <family val="2"/>
        <scheme val="minor"/>
      </rPr>
      <t xml:space="preserve"> - პრეექსპოზიციური პროფილაქტიკა მამაკაცებიში რომლებსაც სქესობრივი კავშირი აქვთ მამაკაცებთან</t>
    </r>
  </si>
  <si>
    <r>
      <rPr>
        <sz val="6"/>
        <color theme="1"/>
        <rFont val="AcadNusx"/>
      </rPr>
      <t xml:space="preserve">კულტურალური გამოკვლევა აუტომატიზირებული </t>
    </r>
    <r>
      <rPr>
        <sz val="6"/>
        <color theme="1"/>
        <rFont val="Arial"/>
        <family val="2"/>
      </rPr>
      <t xml:space="preserve">MGIT </t>
    </r>
    <r>
      <rPr>
        <sz val="6"/>
        <color theme="1"/>
        <rFont val="AcadNusx"/>
      </rPr>
      <t xml:space="preserve">მეთოდით </t>
    </r>
  </si>
  <si>
    <t>06.02.2017 - 31.03.2018</t>
  </si>
  <si>
    <t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დაფინანსებით, „საქართველოში აივ/შიდსის პრევენციის, მკურნალობისა და მოვლის ღონისძიებების გაძლიერება და მდგრადობის უზრუნველყოფა“ (გრანტი №GEO-H-NCDC) და 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უზრუნველყოფა” (გრანტი №GEO-T-NCDC) პროგრამების ფარგლებში 2018 წლის I კვარტალში განხორციელებული შესყიდვების შესახებ</t>
  </si>
  <si>
    <t>შპს „ბიდიო“</t>
  </si>
  <si>
    <t>09.10.2017 - 30.05.2018</t>
  </si>
  <si>
    <t>11.10.2017 - 30.05.2018</t>
  </si>
  <si>
    <t>23.10.2017 - 01.05.2018</t>
  </si>
  <si>
    <t>საბეჭდი ქაღალდი</t>
  </si>
  <si>
    <t>23.01.2018 - 30.04.2018</t>
  </si>
  <si>
    <t>GF-H/CON/G-529</t>
  </si>
  <si>
    <t>შპს გიორგი კანდელაკი - ვესტა</t>
  </si>
  <si>
    <t>01009005243</t>
  </si>
  <si>
    <t>08.02.2018 - 31.01.2019</t>
  </si>
  <si>
    <t>GF-T-H/SSP/G-530</t>
  </si>
  <si>
    <t>შპს თბილისის ბიზნეს სახლი</t>
  </si>
  <si>
    <t>GF-T-H/SSP/S-531</t>
  </si>
  <si>
    <t>შპს ალმანიკო</t>
  </si>
  <si>
    <t>აუდიტორული მომსახურება</t>
  </si>
  <si>
    <t>16.02.2018 - 31.12.2020</t>
  </si>
  <si>
    <t>GF-T-H/ET/S-532</t>
  </si>
  <si>
    <t>02.03.2018 - 02.03.2019</t>
  </si>
  <si>
    <t>GF-T-H/CON/S-533</t>
  </si>
  <si>
    <t>მედიკამენტები STI - ნალოქსონი</t>
  </si>
  <si>
    <t>12.03.2018 - 01.07.2018</t>
  </si>
  <si>
    <t>GF-H/ET/G-534</t>
  </si>
  <si>
    <t>შპს გეა</t>
  </si>
  <si>
    <t>13.03.2018 - 31.01.2019</t>
  </si>
  <si>
    <t>GF-H/ET/G-535</t>
  </si>
  <si>
    <t>მედიკამენტები STI - საინექციო წყალი</t>
  </si>
  <si>
    <t>14.03.2018 - 31.12.2018</t>
  </si>
  <si>
    <t>GF-T-H/ET/G-536</t>
  </si>
  <si>
    <t>2019-2022 წლებისთვის საქართველოს შიდსის ეროვნული სტრატეგიის შემუშავება</t>
  </si>
  <si>
    <t>15.03.2018 - 31.07.2018</t>
  </si>
  <si>
    <t>GF-H/ET/S-537</t>
  </si>
  <si>
    <t>ფ.პ. ქეთევან ჩხატარაშვილი</t>
  </si>
  <si>
    <t>2019-2022 წლებისთვის საქართველოს ტუბერკულოზის ეროვნული სტრატეგიის შემუშავება</t>
  </si>
  <si>
    <t>20.03.2018 - 31.08.2018</t>
  </si>
  <si>
    <t>GF-T/ET/S-538</t>
  </si>
  <si>
    <t>შპს University Research Co.-ს ფილიალი საქართველოში</t>
  </si>
  <si>
    <t>სამედიცინო სახარჯი მასალა</t>
  </si>
  <si>
    <t>20.03.2018 - 01.07.2018</t>
  </si>
  <si>
    <t>GF-T-H/ET/G-539</t>
  </si>
  <si>
    <t>მედიკამენტები STI</t>
  </si>
  <si>
    <t>22.03.2018 - 31.01.2019</t>
  </si>
  <si>
    <t>GF-H/ET/G-540</t>
  </si>
  <si>
    <t>განცხადების გამოქვეყნების ხარჯი</t>
  </si>
  <si>
    <t>GF-T/SSP/S-541</t>
  </si>
  <si>
    <t>Jobs.ge</t>
  </si>
  <si>
    <t>29.03.2018 - 31.01.2019</t>
  </si>
  <si>
    <t>GF-T-H/SSP/G-542</t>
  </si>
  <si>
    <t>ავტო-ტექ. მომსახურება (საბურავების შეცვლა)</t>
  </si>
  <si>
    <t>GF-H/SSP/G-543</t>
  </si>
  <si>
    <t>პოლიგრაფიული მომსახურება</t>
  </si>
  <si>
    <t>30.03.2018 - 20.06.2018</t>
  </si>
  <si>
    <t>GF-H/ET/S-544</t>
  </si>
  <si>
    <t>შპს პრინტჯეო</t>
  </si>
  <si>
    <t>ტესტები Chlamydia IgG &amp; IgM</t>
  </si>
  <si>
    <t>30.03.2018 - 31.01.2019</t>
  </si>
  <si>
    <t>GF-H/ET/G-545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</si>
</sst>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&quot;Lari&quot;;\-#,##0.00\ &quot;Lari&quot;"/>
    <numFmt numFmtId="165" formatCode="_-* #,##0.00\ _L_a_r_i_-;\-* #,##0.00\ _L_a_r_i_-;_-* &quot;-&quot;??\ _L_a_r_i_-;_-@_-"/>
    <numFmt numFmtId="166" formatCode="[$$-45C]#,##0.00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b/>
      <sz val="10"/>
      <name val="Calibri"/>
      <family val="1"/>
      <charset val="204"/>
      <scheme val="minor"/>
    </font>
    <font>
      <sz val="6"/>
      <name val="Calibri"/>
      <family val="2"/>
      <scheme val="minor"/>
    </font>
    <font>
      <sz val="6"/>
      <name val="Calibri"/>
      <family val="2"/>
      <charset val="1"/>
      <scheme val="minor"/>
    </font>
    <font>
      <sz val="8"/>
      <name val="Calibri"/>
      <family val="2"/>
      <scheme val="minor"/>
    </font>
    <font>
      <sz val="8"/>
      <name val="Calibri"/>
      <family val="2"/>
      <charset val="1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1"/>
      <charset val="204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1"/>
      <charset val="204"/>
      <scheme val="minor"/>
    </font>
    <font>
      <sz val="6"/>
      <color theme="1"/>
      <name val="AcadNusx"/>
    </font>
    <font>
      <sz val="6"/>
      <color theme="1"/>
      <name val="Arial"/>
      <family val="2"/>
    </font>
    <font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0" fontId="21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0" fontId="3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8" fillId="0" borderId="7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0" fontId="8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6" fillId="0" borderId="10" xfId="2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4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5" fillId="0" borderId="0" xfId="0" applyFont="1"/>
    <xf numFmtId="0" fontId="9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166" fontId="14" fillId="0" borderId="2" xfId="1" applyNumberFormat="1" applyFont="1" applyFill="1" applyBorder="1" applyAlignment="1">
      <alignment horizontal="right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7"/>
    <cellStyle name="Comma 3" xfId="5"/>
    <cellStyle name="Normal" xfId="0" builtinId="0"/>
    <cellStyle name="Normal 2" xfId="3"/>
    <cellStyle name="Normal 2 2 10" xfId="4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view="pageBreakPreview" topLeftCell="A23" zoomScaleNormal="100" zoomScaleSheetLayoutView="100" workbookViewId="0">
      <selection activeCell="Q38" sqref="N1:Q1048576"/>
    </sheetView>
  </sheetViews>
  <sheetFormatPr defaultColWidth="9" defaultRowHeight="15" x14ac:dyDescent="0.25"/>
  <cols>
    <col min="1" max="1" width="9.140625" style="30" customWidth="1"/>
    <col min="2" max="2" width="11.140625" style="30" customWidth="1"/>
    <col min="3" max="3" width="8.5703125" style="30" customWidth="1"/>
    <col min="4" max="4" width="32.28515625" style="30" customWidth="1"/>
    <col min="5" max="5" width="11.42578125" style="30" customWidth="1"/>
    <col min="6" max="6" width="8.85546875" style="30" customWidth="1"/>
    <col min="7" max="7" width="13.85546875" style="30" customWidth="1"/>
    <col min="8" max="8" width="23.85546875" style="30" customWidth="1"/>
    <col min="9" max="9" width="10.28515625" style="30" customWidth="1"/>
    <col min="10" max="10" width="13.5703125" style="33" customWidth="1"/>
    <col min="11" max="11" width="11.85546875" style="33" customWidth="1"/>
    <col min="12" max="12" width="11.42578125" style="33" customWidth="1"/>
    <col min="13" max="13" width="13.140625" style="30" customWidth="1"/>
    <col min="14" max="16384" width="9" style="30"/>
  </cols>
  <sheetData>
    <row r="1" spans="1:13" s="1" customFormat="1" ht="12.75" x14ac:dyDescent="0.2">
      <c r="A1" s="35" t="s">
        <v>218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ht="12.75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" customFormat="1" ht="12.7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12.75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2.7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1" customFormat="1" ht="12.75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2" customFormat="1" ht="15.75" thickBot="1" x14ac:dyDescent="0.3">
      <c r="C7" s="3"/>
      <c r="D7" s="3"/>
      <c r="E7" s="3"/>
      <c r="F7" s="3"/>
      <c r="I7" s="3"/>
      <c r="J7" s="4"/>
      <c r="K7" s="5"/>
      <c r="L7" s="5"/>
      <c r="M7" s="6"/>
    </row>
    <row r="8" spans="1:13" s="10" customFormat="1" ht="27.75" thickBot="1" x14ac:dyDescent="0.25">
      <c r="A8" s="7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9" t="s">
        <v>12</v>
      </c>
    </row>
    <row r="9" spans="1:13" s="22" customFormat="1" ht="24.75" x14ac:dyDescent="0.2">
      <c r="A9" s="11" t="s">
        <v>13</v>
      </c>
      <c r="B9" s="17" t="s">
        <v>14</v>
      </c>
      <c r="C9" s="18">
        <v>71300000</v>
      </c>
      <c r="D9" s="19" t="s">
        <v>46</v>
      </c>
      <c r="E9" s="17" t="s">
        <v>22</v>
      </c>
      <c r="F9" s="18">
        <v>160018122</v>
      </c>
      <c r="G9" s="17" t="s">
        <v>47</v>
      </c>
      <c r="H9" s="18" t="s">
        <v>48</v>
      </c>
      <c r="I9" s="20">
        <v>205049231</v>
      </c>
      <c r="J9" s="18" t="s">
        <v>137</v>
      </c>
      <c r="K9" s="21">
        <v>36990</v>
      </c>
      <c r="L9" s="21">
        <v>35141</v>
      </c>
      <c r="M9" s="12" t="s">
        <v>34</v>
      </c>
    </row>
    <row r="10" spans="1:13" s="22" customFormat="1" ht="27" x14ac:dyDescent="0.2">
      <c r="A10" s="13" t="s">
        <v>13</v>
      </c>
      <c r="B10" s="16" t="s">
        <v>17</v>
      </c>
      <c r="C10" s="14">
        <v>85100000</v>
      </c>
      <c r="D10" s="23" t="s">
        <v>49</v>
      </c>
      <c r="E10" s="16" t="s">
        <v>15</v>
      </c>
      <c r="F10" s="14">
        <v>160020177</v>
      </c>
      <c r="G10" s="16" t="s">
        <v>50</v>
      </c>
      <c r="H10" s="14" t="s">
        <v>18</v>
      </c>
      <c r="I10" s="24">
        <v>212153756</v>
      </c>
      <c r="J10" s="25" t="s">
        <v>51</v>
      </c>
      <c r="K10" s="26">
        <v>1844600</v>
      </c>
      <c r="L10" s="26">
        <v>1774553.8699999996</v>
      </c>
      <c r="M10" s="15" t="s">
        <v>208</v>
      </c>
    </row>
    <row r="11" spans="1:13" s="22" customFormat="1" ht="45" x14ac:dyDescent="0.2">
      <c r="A11" s="13" t="s">
        <v>13</v>
      </c>
      <c r="B11" s="16" t="s">
        <v>17</v>
      </c>
      <c r="C11" s="14">
        <v>85100000</v>
      </c>
      <c r="D11" s="23" t="s">
        <v>52</v>
      </c>
      <c r="E11" s="16" t="s">
        <v>15</v>
      </c>
      <c r="F11" s="14">
        <v>160020312</v>
      </c>
      <c r="G11" s="16" t="s">
        <v>53</v>
      </c>
      <c r="H11" s="14" t="s">
        <v>19</v>
      </c>
      <c r="I11" s="24">
        <v>204954843</v>
      </c>
      <c r="J11" s="25" t="s">
        <v>51</v>
      </c>
      <c r="K11" s="26">
        <v>2175443</v>
      </c>
      <c r="L11" s="26">
        <v>2048853.1400000001</v>
      </c>
      <c r="M11" s="15" t="s">
        <v>208</v>
      </c>
    </row>
    <row r="12" spans="1:13" s="22" customFormat="1" ht="18" x14ac:dyDescent="0.2">
      <c r="A12" s="13" t="s">
        <v>13</v>
      </c>
      <c r="B12" s="16" t="s">
        <v>17</v>
      </c>
      <c r="C12" s="14">
        <v>85100000</v>
      </c>
      <c r="D12" s="23" t="s">
        <v>54</v>
      </c>
      <c r="E12" s="16" t="s">
        <v>15</v>
      </c>
      <c r="F12" s="14">
        <v>160020217</v>
      </c>
      <c r="G12" s="16" t="s">
        <v>55</v>
      </c>
      <c r="H12" s="14" t="s">
        <v>20</v>
      </c>
      <c r="I12" s="24">
        <v>203862855</v>
      </c>
      <c r="J12" s="25" t="s">
        <v>51</v>
      </c>
      <c r="K12" s="26">
        <v>419700</v>
      </c>
      <c r="L12" s="26">
        <v>409665.31999999995</v>
      </c>
      <c r="M12" s="15" t="s">
        <v>208</v>
      </c>
    </row>
    <row r="13" spans="1:13" s="22" customFormat="1" ht="27" x14ac:dyDescent="0.2">
      <c r="A13" s="13" t="s">
        <v>13</v>
      </c>
      <c r="B13" s="16" t="s">
        <v>17</v>
      </c>
      <c r="C13" s="14">
        <v>85100000</v>
      </c>
      <c r="D13" s="23" t="s">
        <v>56</v>
      </c>
      <c r="E13" s="16" t="s">
        <v>15</v>
      </c>
      <c r="F13" s="14">
        <v>160020304</v>
      </c>
      <c r="G13" s="16" t="s">
        <v>57</v>
      </c>
      <c r="H13" s="14" t="s">
        <v>21</v>
      </c>
      <c r="I13" s="24">
        <v>205176780</v>
      </c>
      <c r="J13" s="25" t="s">
        <v>51</v>
      </c>
      <c r="K13" s="26">
        <v>4452300</v>
      </c>
      <c r="L13" s="26">
        <v>4275182.25</v>
      </c>
      <c r="M13" s="15" t="s">
        <v>208</v>
      </c>
    </row>
    <row r="14" spans="1:13" s="22" customFormat="1" ht="18" x14ac:dyDescent="0.2">
      <c r="A14" s="13" t="s">
        <v>13</v>
      </c>
      <c r="B14" s="16" t="s">
        <v>17</v>
      </c>
      <c r="C14" s="14">
        <v>85300000</v>
      </c>
      <c r="D14" s="23" t="s">
        <v>45</v>
      </c>
      <c r="E14" s="16" t="s">
        <v>15</v>
      </c>
      <c r="F14" s="14">
        <v>160020309</v>
      </c>
      <c r="G14" s="16" t="s">
        <v>58</v>
      </c>
      <c r="H14" s="24" t="s">
        <v>59</v>
      </c>
      <c r="I14" s="24">
        <v>404406335</v>
      </c>
      <c r="J14" s="25" t="s">
        <v>51</v>
      </c>
      <c r="K14" s="26">
        <v>585500</v>
      </c>
      <c r="L14" s="26">
        <v>524214.08999999991</v>
      </c>
      <c r="M14" s="15" t="s">
        <v>208</v>
      </c>
    </row>
    <row r="15" spans="1:13" s="22" customFormat="1" ht="24.75" x14ac:dyDescent="0.2">
      <c r="A15" s="13" t="s">
        <v>13</v>
      </c>
      <c r="B15" s="16" t="s">
        <v>14</v>
      </c>
      <c r="C15" s="14">
        <v>72200000</v>
      </c>
      <c r="D15" s="23" t="s">
        <v>60</v>
      </c>
      <c r="E15" s="16" t="s">
        <v>22</v>
      </c>
      <c r="F15" s="14">
        <v>160022931</v>
      </c>
      <c r="G15" s="16" t="s">
        <v>61</v>
      </c>
      <c r="H15" s="14" t="s">
        <v>62</v>
      </c>
      <c r="I15" s="24">
        <v>405023870</v>
      </c>
      <c r="J15" s="25" t="s">
        <v>113</v>
      </c>
      <c r="K15" s="26">
        <v>130000</v>
      </c>
      <c r="L15" s="26">
        <v>127354.86</v>
      </c>
      <c r="M15" s="15" t="s">
        <v>34</v>
      </c>
    </row>
    <row r="16" spans="1:13" s="22" customFormat="1" ht="16.5" x14ac:dyDescent="0.2">
      <c r="A16" s="13" t="s">
        <v>70</v>
      </c>
      <c r="B16" s="16" t="s">
        <v>71</v>
      </c>
      <c r="C16" s="14">
        <v>33600000</v>
      </c>
      <c r="D16" s="23" t="s">
        <v>72</v>
      </c>
      <c r="E16" s="16" t="s">
        <v>23</v>
      </c>
      <c r="F16" s="14">
        <v>160201855</v>
      </c>
      <c r="G16" s="16" t="s">
        <v>73</v>
      </c>
      <c r="H16" s="14" t="s">
        <v>65</v>
      </c>
      <c r="I16" s="27" t="s">
        <v>66</v>
      </c>
      <c r="J16" s="14" t="s">
        <v>74</v>
      </c>
      <c r="K16" s="28">
        <v>165053.04</v>
      </c>
      <c r="L16" s="28">
        <v>165053.04</v>
      </c>
      <c r="M16" s="15" t="s">
        <v>208</v>
      </c>
    </row>
    <row r="17" spans="1:13" s="29" customFormat="1" ht="16.5" x14ac:dyDescent="0.2">
      <c r="A17" s="37" t="s">
        <v>13</v>
      </c>
      <c r="B17" s="16" t="s">
        <v>25</v>
      </c>
      <c r="C17" s="38" t="s">
        <v>133</v>
      </c>
      <c r="D17" s="23" t="s">
        <v>75</v>
      </c>
      <c r="E17" s="39" t="s">
        <v>26</v>
      </c>
      <c r="F17" s="40">
        <v>160225015</v>
      </c>
      <c r="G17" s="40" t="s">
        <v>76</v>
      </c>
      <c r="H17" s="14" t="s">
        <v>27</v>
      </c>
      <c r="I17" s="41">
        <v>204493002</v>
      </c>
      <c r="J17" s="42" t="s">
        <v>77</v>
      </c>
      <c r="K17" s="43">
        <v>271639.2</v>
      </c>
      <c r="L17" s="43">
        <v>262415.62</v>
      </c>
      <c r="M17" s="15" t="s">
        <v>208</v>
      </c>
    </row>
    <row r="18" spans="1:13" s="29" customFormat="1" ht="16.5" x14ac:dyDescent="0.2">
      <c r="A18" s="37" t="s">
        <v>13</v>
      </c>
      <c r="B18" s="16" t="s">
        <v>25</v>
      </c>
      <c r="C18" s="38" t="s">
        <v>133</v>
      </c>
      <c r="D18" s="23" t="s">
        <v>78</v>
      </c>
      <c r="E18" s="39" t="s">
        <v>26</v>
      </c>
      <c r="F18" s="40">
        <v>160225026</v>
      </c>
      <c r="G18" s="40" t="s">
        <v>79</v>
      </c>
      <c r="H18" s="14" t="s">
        <v>27</v>
      </c>
      <c r="I18" s="41">
        <v>204493002</v>
      </c>
      <c r="J18" s="42" t="s">
        <v>77</v>
      </c>
      <c r="K18" s="43">
        <v>72072</v>
      </c>
      <c r="L18" s="43">
        <v>36368.69</v>
      </c>
      <c r="M18" s="15" t="s">
        <v>208</v>
      </c>
    </row>
    <row r="19" spans="1:13" s="34" customFormat="1" ht="45" x14ac:dyDescent="0.2">
      <c r="A19" s="37" t="s">
        <v>13</v>
      </c>
      <c r="B19" s="16" t="s">
        <v>14</v>
      </c>
      <c r="C19" s="40">
        <v>85100000</v>
      </c>
      <c r="D19" s="23" t="s">
        <v>44</v>
      </c>
      <c r="E19" s="39" t="s">
        <v>15</v>
      </c>
      <c r="F19" s="40">
        <v>160028662</v>
      </c>
      <c r="G19" s="40" t="s">
        <v>80</v>
      </c>
      <c r="H19" s="14" t="s">
        <v>16</v>
      </c>
      <c r="I19" s="41">
        <v>202172139</v>
      </c>
      <c r="J19" s="42" t="s">
        <v>81</v>
      </c>
      <c r="K19" s="43">
        <v>1358785.54</v>
      </c>
      <c r="L19" s="43">
        <v>1013313.5800000001</v>
      </c>
      <c r="M19" s="15" t="s">
        <v>208</v>
      </c>
    </row>
    <row r="20" spans="1:13" s="29" customFormat="1" ht="16.5" x14ac:dyDescent="0.2">
      <c r="A20" s="37" t="s">
        <v>13</v>
      </c>
      <c r="B20" s="16" t="s">
        <v>25</v>
      </c>
      <c r="C20" s="40">
        <v>15900000</v>
      </c>
      <c r="D20" s="23" t="s">
        <v>36</v>
      </c>
      <c r="E20" s="39" t="s">
        <v>23</v>
      </c>
      <c r="F20" s="40">
        <v>170028886</v>
      </c>
      <c r="G20" s="40" t="s">
        <v>84</v>
      </c>
      <c r="H20" s="14" t="s">
        <v>37</v>
      </c>
      <c r="I20" s="41">
        <v>226146872</v>
      </c>
      <c r="J20" s="42" t="s">
        <v>83</v>
      </c>
      <c r="K20" s="43">
        <v>639.76</v>
      </c>
      <c r="L20" s="43">
        <f>66.32+66.32+58.16+58.16+58.16+58.16+58.16+58.16+58.16+50+50</f>
        <v>639.75999999999988</v>
      </c>
      <c r="M20" s="15" t="s">
        <v>208</v>
      </c>
    </row>
    <row r="21" spans="1:13" s="29" customFormat="1" ht="16.5" x14ac:dyDescent="0.2">
      <c r="A21" s="37" t="s">
        <v>13</v>
      </c>
      <c r="B21" s="16" t="s">
        <v>17</v>
      </c>
      <c r="C21" s="40">
        <v>33600000</v>
      </c>
      <c r="D21" s="23" t="s">
        <v>85</v>
      </c>
      <c r="E21" s="39" t="s">
        <v>15</v>
      </c>
      <c r="F21" s="40">
        <v>160031392</v>
      </c>
      <c r="G21" s="40" t="s">
        <v>87</v>
      </c>
      <c r="H21" s="14" t="s">
        <v>41</v>
      </c>
      <c r="I21" s="41">
        <v>404917328</v>
      </c>
      <c r="J21" s="42" t="s">
        <v>86</v>
      </c>
      <c r="K21" s="43">
        <v>84409</v>
      </c>
      <c r="L21" s="43">
        <f>46812+27841+9756</f>
        <v>84409</v>
      </c>
      <c r="M21" s="15" t="s">
        <v>208</v>
      </c>
    </row>
    <row r="22" spans="1:13" s="29" customFormat="1" ht="24.75" x14ac:dyDescent="0.2">
      <c r="A22" s="37" t="s">
        <v>13</v>
      </c>
      <c r="B22" s="16" t="s">
        <v>14</v>
      </c>
      <c r="C22" s="40">
        <v>50400000</v>
      </c>
      <c r="D22" s="23" t="s">
        <v>88</v>
      </c>
      <c r="E22" s="39" t="s">
        <v>22</v>
      </c>
      <c r="F22" s="40">
        <v>170001252</v>
      </c>
      <c r="G22" s="40" t="s">
        <v>89</v>
      </c>
      <c r="H22" s="14" t="s">
        <v>90</v>
      </c>
      <c r="I22" s="41">
        <v>400010796</v>
      </c>
      <c r="J22" s="42" t="s">
        <v>217</v>
      </c>
      <c r="K22" s="43">
        <v>70599.399999999994</v>
      </c>
      <c r="L22" s="43">
        <f>1132.8+259.6+354+708+8389.8+1416+177+259.6+531+1003+4283.4+51995.4</f>
        <v>70509.600000000006</v>
      </c>
      <c r="M22" s="15" t="s">
        <v>208</v>
      </c>
    </row>
    <row r="23" spans="1:13" s="29" customFormat="1" ht="27" x14ac:dyDescent="0.2">
      <c r="A23" s="37" t="s">
        <v>13</v>
      </c>
      <c r="B23" s="16" t="s">
        <v>14</v>
      </c>
      <c r="C23" s="40">
        <v>79300000</v>
      </c>
      <c r="D23" s="23" t="s">
        <v>91</v>
      </c>
      <c r="E23" s="39" t="s">
        <v>15</v>
      </c>
      <c r="F23" s="40">
        <v>170001258</v>
      </c>
      <c r="G23" s="40" t="s">
        <v>93</v>
      </c>
      <c r="H23" s="14" t="s">
        <v>94</v>
      </c>
      <c r="I23" s="41">
        <v>206167832</v>
      </c>
      <c r="J23" s="42" t="s">
        <v>92</v>
      </c>
      <c r="K23" s="43">
        <v>151950</v>
      </c>
      <c r="L23" s="43">
        <f>23500+13150+32300+28800+54200</f>
        <v>151950</v>
      </c>
      <c r="M23" s="15" t="s">
        <v>208</v>
      </c>
    </row>
    <row r="24" spans="1:13" s="29" customFormat="1" ht="16.5" x14ac:dyDescent="0.2">
      <c r="A24" s="37" t="s">
        <v>13</v>
      </c>
      <c r="B24" s="16" t="s">
        <v>25</v>
      </c>
      <c r="C24" s="40">
        <v>64200000</v>
      </c>
      <c r="D24" s="23" t="s">
        <v>32</v>
      </c>
      <c r="E24" s="39" t="s">
        <v>26</v>
      </c>
      <c r="F24" s="40">
        <v>170081798</v>
      </c>
      <c r="G24" s="40" t="s">
        <v>96</v>
      </c>
      <c r="H24" s="14" t="s">
        <v>33</v>
      </c>
      <c r="I24" s="41">
        <v>204876606</v>
      </c>
      <c r="J24" s="42" t="s">
        <v>95</v>
      </c>
      <c r="K24" s="43">
        <v>4990</v>
      </c>
      <c r="L24" s="43">
        <f>358.04+373.11+328+368.17+316.67+352.65+338.98+392.56+368.26+344.81+350.3</f>
        <v>3891.5500000000006</v>
      </c>
      <c r="M24" s="15" t="s">
        <v>208</v>
      </c>
    </row>
    <row r="25" spans="1:13" ht="16.5" x14ac:dyDescent="0.25">
      <c r="A25" s="37" t="s">
        <v>13</v>
      </c>
      <c r="B25" s="16" t="s">
        <v>17</v>
      </c>
      <c r="C25" s="40">
        <v>33600000</v>
      </c>
      <c r="D25" s="23" t="s">
        <v>98</v>
      </c>
      <c r="E25" s="39" t="s">
        <v>15</v>
      </c>
      <c r="F25" s="40">
        <v>170002089</v>
      </c>
      <c r="G25" s="40" t="s">
        <v>209</v>
      </c>
      <c r="H25" s="14" t="s">
        <v>40</v>
      </c>
      <c r="I25" s="41">
        <v>205242450</v>
      </c>
      <c r="J25" s="42" t="s">
        <v>206</v>
      </c>
      <c r="K25" s="43">
        <v>24220</v>
      </c>
      <c r="L25" s="43">
        <f>10460+2250+9065+125+670+525+1125</f>
        <v>24220</v>
      </c>
      <c r="M25" s="15" t="s">
        <v>208</v>
      </c>
    </row>
    <row r="26" spans="1:13" ht="16.5" x14ac:dyDescent="0.25">
      <c r="A26" s="37" t="s">
        <v>13</v>
      </c>
      <c r="B26" s="16" t="s">
        <v>14</v>
      </c>
      <c r="C26" s="40">
        <v>66500000</v>
      </c>
      <c r="D26" s="23" t="s">
        <v>212</v>
      </c>
      <c r="E26" s="39" t="s">
        <v>23</v>
      </c>
      <c r="F26" s="40">
        <v>170105126</v>
      </c>
      <c r="G26" s="40" t="s">
        <v>210</v>
      </c>
      <c r="H26" s="14" t="s">
        <v>213</v>
      </c>
      <c r="I26" s="41">
        <v>204568896</v>
      </c>
      <c r="J26" s="42" t="s">
        <v>214</v>
      </c>
      <c r="K26" s="43">
        <v>1687</v>
      </c>
      <c r="L26" s="43">
        <f>1023+664</f>
        <v>1687</v>
      </c>
      <c r="M26" s="44" t="s">
        <v>34</v>
      </c>
    </row>
    <row r="27" spans="1:13" ht="16.5" x14ac:dyDescent="0.25">
      <c r="A27" s="37" t="s">
        <v>13</v>
      </c>
      <c r="B27" s="16" t="s">
        <v>14</v>
      </c>
      <c r="C27" s="40">
        <v>33600000</v>
      </c>
      <c r="D27" s="23" t="s">
        <v>99</v>
      </c>
      <c r="E27" s="39" t="s">
        <v>15</v>
      </c>
      <c r="F27" s="40">
        <v>170004749</v>
      </c>
      <c r="G27" s="40" t="s">
        <v>100</v>
      </c>
      <c r="H27" s="14" t="s">
        <v>39</v>
      </c>
      <c r="I27" s="41">
        <v>204918544</v>
      </c>
      <c r="J27" s="42" t="s">
        <v>199</v>
      </c>
      <c r="K27" s="43">
        <v>24265</v>
      </c>
      <c r="L27" s="43">
        <f>5333.6+4130+1196</f>
        <v>10659.6</v>
      </c>
      <c r="M27" s="45" t="s">
        <v>34</v>
      </c>
    </row>
    <row r="28" spans="1:13" ht="24.75" x14ac:dyDescent="0.25">
      <c r="A28" s="37" t="s">
        <v>13</v>
      </c>
      <c r="B28" s="16" t="s">
        <v>25</v>
      </c>
      <c r="C28" s="40">
        <v>63100000</v>
      </c>
      <c r="D28" s="23" t="s">
        <v>28</v>
      </c>
      <c r="E28" s="39" t="s">
        <v>22</v>
      </c>
      <c r="F28" s="40">
        <v>170005709</v>
      </c>
      <c r="G28" s="40" t="s">
        <v>103</v>
      </c>
      <c r="H28" s="14" t="s">
        <v>82</v>
      </c>
      <c r="I28" s="41">
        <v>238362233</v>
      </c>
      <c r="J28" s="42" t="s">
        <v>102</v>
      </c>
      <c r="K28" s="43">
        <v>36049</v>
      </c>
      <c r="L28" s="43">
        <f>1006.33+1202.5+272+603.04+1937.08+1213.27+325.64+214.93</f>
        <v>6774.79</v>
      </c>
      <c r="M28" s="15" t="s">
        <v>208</v>
      </c>
    </row>
    <row r="29" spans="1:13" ht="36" x14ac:dyDescent="0.25">
      <c r="A29" s="37" t="s">
        <v>13</v>
      </c>
      <c r="B29" s="16" t="s">
        <v>14</v>
      </c>
      <c r="C29" s="40">
        <v>85100000</v>
      </c>
      <c r="D29" s="23" t="s">
        <v>106</v>
      </c>
      <c r="E29" s="39" t="s">
        <v>15</v>
      </c>
      <c r="F29" s="40">
        <v>170004818</v>
      </c>
      <c r="G29" s="40" t="s">
        <v>108</v>
      </c>
      <c r="H29" s="14" t="s">
        <v>69</v>
      </c>
      <c r="I29" s="41">
        <v>202349306</v>
      </c>
      <c r="J29" s="42" t="s">
        <v>107</v>
      </c>
      <c r="K29" s="43">
        <v>381560</v>
      </c>
      <c r="L29" s="43">
        <f>13725.58+32351.44+32319+26947.7+10000+25667.15+32329.68+29495.57+30500.3</f>
        <v>233336.41999999998</v>
      </c>
      <c r="M29" s="45" t="s">
        <v>34</v>
      </c>
    </row>
    <row r="30" spans="1:13" ht="27" x14ac:dyDescent="0.25">
      <c r="A30" s="37" t="s">
        <v>13</v>
      </c>
      <c r="B30" s="16" t="s">
        <v>17</v>
      </c>
      <c r="C30" s="40">
        <v>72200000</v>
      </c>
      <c r="D30" s="23" t="s">
        <v>109</v>
      </c>
      <c r="E30" s="39" t="s">
        <v>15</v>
      </c>
      <c r="F30" s="40">
        <v>170005281</v>
      </c>
      <c r="G30" s="40" t="s">
        <v>111</v>
      </c>
      <c r="H30" s="14" t="s">
        <v>112</v>
      </c>
      <c r="I30" s="41">
        <v>405066672</v>
      </c>
      <c r="J30" s="42" t="s">
        <v>110</v>
      </c>
      <c r="K30" s="43">
        <f>59500+(59500*18%)</f>
        <v>70210</v>
      </c>
      <c r="L30" s="43">
        <f>7021+35105+14042</f>
        <v>56168</v>
      </c>
      <c r="M30" s="45" t="s">
        <v>34</v>
      </c>
    </row>
    <row r="31" spans="1:13" ht="16.5" x14ac:dyDescent="0.25">
      <c r="A31" s="37" t="s">
        <v>13</v>
      </c>
      <c r="B31" s="16" t="s">
        <v>14</v>
      </c>
      <c r="C31" s="40">
        <v>72200000</v>
      </c>
      <c r="D31" s="23" t="s">
        <v>130</v>
      </c>
      <c r="E31" s="39" t="s">
        <v>15</v>
      </c>
      <c r="F31" s="40">
        <v>170005903</v>
      </c>
      <c r="G31" s="40" t="s">
        <v>117</v>
      </c>
      <c r="H31" s="14" t="s">
        <v>118</v>
      </c>
      <c r="I31" s="41">
        <v>205249667</v>
      </c>
      <c r="J31" s="42" t="s">
        <v>116</v>
      </c>
      <c r="K31" s="43">
        <v>130508</v>
      </c>
      <c r="L31" s="43">
        <f>26101.6+26101.6+19576.2+13050.8+6525.4+19576.2+6525.4+543.78+543.78+543.78</f>
        <v>119088.53999999998</v>
      </c>
      <c r="M31" s="45" t="s">
        <v>34</v>
      </c>
    </row>
    <row r="32" spans="1:13" ht="27" x14ac:dyDescent="0.25">
      <c r="A32" s="37" t="s">
        <v>13</v>
      </c>
      <c r="B32" s="16" t="s">
        <v>17</v>
      </c>
      <c r="C32" s="40">
        <v>85100000</v>
      </c>
      <c r="D32" s="23" t="s">
        <v>215</v>
      </c>
      <c r="E32" s="39" t="s">
        <v>15</v>
      </c>
      <c r="F32" s="40">
        <v>170007250</v>
      </c>
      <c r="G32" s="40" t="s">
        <v>120</v>
      </c>
      <c r="H32" s="14" t="s">
        <v>18</v>
      </c>
      <c r="I32" s="41">
        <v>212153756</v>
      </c>
      <c r="J32" s="42" t="s">
        <v>119</v>
      </c>
      <c r="K32" s="43">
        <v>142385</v>
      </c>
      <c r="L32" s="43">
        <f>4397.73+7179.75+7547.94+8598.59+7203.59+7114.24+7285.43+10808.35</f>
        <v>60135.619999999995</v>
      </c>
      <c r="M32" s="45" t="s">
        <v>34</v>
      </c>
    </row>
    <row r="33" spans="1:13" ht="27" x14ac:dyDescent="0.25">
      <c r="A33" s="37" t="s">
        <v>13</v>
      </c>
      <c r="B33" s="16" t="s">
        <v>17</v>
      </c>
      <c r="C33" s="40">
        <v>33100000</v>
      </c>
      <c r="D33" s="23" t="s">
        <v>134</v>
      </c>
      <c r="E33" s="39" t="s">
        <v>15</v>
      </c>
      <c r="F33" s="46">
        <v>170009214</v>
      </c>
      <c r="G33" s="40" t="s">
        <v>122</v>
      </c>
      <c r="H33" s="14" t="s">
        <v>123</v>
      </c>
      <c r="I33" s="41">
        <v>404421185</v>
      </c>
      <c r="J33" s="42" t="s">
        <v>121</v>
      </c>
      <c r="K33" s="43">
        <v>7600</v>
      </c>
      <c r="L33" s="43">
        <v>7600</v>
      </c>
      <c r="M33" s="45" t="s">
        <v>208</v>
      </c>
    </row>
    <row r="34" spans="1:13" ht="16.5" x14ac:dyDescent="0.25">
      <c r="A34" s="37" t="s">
        <v>13</v>
      </c>
      <c r="B34" s="16" t="s">
        <v>14</v>
      </c>
      <c r="C34" s="40">
        <v>66500000</v>
      </c>
      <c r="D34" s="23" t="s">
        <v>135</v>
      </c>
      <c r="E34" s="39" t="s">
        <v>23</v>
      </c>
      <c r="F34" s="40">
        <v>170152559</v>
      </c>
      <c r="G34" s="40" t="s">
        <v>125</v>
      </c>
      <c r="H34" s="14" t="s">
        <v>114</v>
      </c>
      <c r="I34" s="41">
        <v>204568896</v>
      </c>
      <c r="J34" s="42" t="s">
        <v>124</v>
      </c>
      <c r="K34" s="43">
        <v>1233</v>
      </c>
      <c r="L34" s="43">
        <v>1233</v>
      </c>
      <c r="M34" s="45" t="s">
        <v>34</v>
      </c>
    </row>
    <row r="35" spans="1:13" ht="45" x14ac:dyDescent="0.25">
      <c r="A35" s="37" t="s">
        <v>13</v>
      </c>
      <c r="B35" s="16" t="s">
        <v>14</v>
      </c>
      <c r="C35" s="40">
        <v>80500000</v>
      </c>
      <c r="D35" s="23" t="s">
        <v>132</v>
      </c>
      <c r="E35" s="39" t="s">
        <v>15</v>
      </c>
      <c r="F35" s="40">
        <v>170008311</v>
      </c>
      <c r="G35" s="40" t="s">
        <v>126</v>
      </c>
      <c r="H35" s="14" t="s">
        <v>127</v>
      </c>
      <c r="I35" s="41">
        <v>202905945</v>
      </c>
      <c r="J35" s="42" t="s">
        <v>144</v>
      </c>
      <c r="K35" s="43">
        <v>261830</v>
      </c>
      <c r="L35" s="43">
        <f>27099.57+123081.65</f>
        <v>150181.22</v>
      </c>
      <c r="M35" s="45" t="s">
        <v>34</v>
      </c>
    </row>
    <row r="36" spans="1:13" ht="18" x14ac:dyDescent="0.25">
      <c r="A36" s="37" t="s">
        <v>13</v>
      </c>
      <c r="B36" s="16" t="s">
        <v>17</v>
      </c>
      <c r="C36" s="40">
        <v>33100000</v>
      </c>
      <c r="D36" s="23" t="s">
        <v>136</v>
      </c>
      <c r="E36" s="39" t="s">
        <v>15</v>
      </c>
      <c r="F36" s="46">
        <v>170009945</v>
      </c>
      <c r="G36" s="40" t="s">
        <v>128</v>
      </c>
      <c r="H36" s="14" t="s">
        <v>123</v>
      </c>
      <c r="I36" s="41">
        <v>404421185</v>
      </c>
      <c r="J36" s="42" t="s">
        <v>207</v>
      </c>
      <c r="K36" s="43">
        <v>10954.5</v>
      </c>
      <c r="L36" s="43">
        <f>1005000*0.0109</f>
        <v>10954.5</v>
      </c>
      <c r="M36" s="45" t="s">
        <v>208</v>
      </c>
    </row>
    <row r="37" spans="1:13" ht="16.5" x14ac:dyDescent="0.25">
      <c r="A37" s="37" t="s">
        <v>13</v>
      </c>
      <c r="B37" s="16" t="s">
        <v>14</v>
      </c>
      <c r="C37" s="40">
        <v>33100000</v>
      </c>
      <c r="D37" s="23" t="s">
        <v>216</v>
      </c>
      <c r="E37" s="39" t="s">
        <v>15</v>
      </c>
      <c r="F37" s="40">
        <v>170010611</v>
      </c>
      <c r="G37" s="40" t="s">
        <v>211</v>
      </c>
      <c r="H37" s="14" t="s">
        <v>39</v>
      </c>
      <c r="I37" s="41">
        <v>204918544</v>
      </c>
      <c r="J37" s="42" t="s">
        <v>129</v>
      </c>
      <c r="K37" s="43">
        <v>163051</v>
      </c>
      <c r="L37" s="43">
        <f>4230+56450+66781</f>
        <v>127461</v>
      </c>
      <c r="M37" s="45" t="s">
        <v>34</v>
      </c>
    </row>
    <row r="38" spans="1:13" ht="16.5" x14ac:dyDescent="0.25">
      <c r="A38" s="37" t="s">
        <v>13</v>
      </c>
      <c r="B38" s="16" t="s">
        <v>14</v>
      </c>
      <c r="C38" s="40">
        <v>33100000</v>
      </c>
      <c r="D38" s="23" t="s">
        <v>200</v>
      </c>
      <c r="E38" s="39" t="s">
        <v>15</v>
      </c>
      <c r="F38" s="40">
        <v>170011050</v>
      </c>
      <c r="G38" s="40" t="s">
        <v>145</v>
      </c>
      <c r="H38" s="14" t="s">
        <v>146</v>
      </c>
      <c r="I38" s="41">
        <v>406200025</v>
      </c>
      <c r="J38" s="42" t="s">
        <v>220</v>
      </c>
      <c r="K38" s="43">
        <v>38900</v>
      </c>
      <c r="L38" s="43">
        <v>9000</v>
      </c>
      <c r="M38" s="45" t="s">
        <v>34</v>
      </c>
    </row>
    <row r="39" spans="1:13" ht="16.5" x14ac:dyDescent="0.25">
      <c r="A39" s="37" t="s">
        <v>13</v>
      </c>
      <c r="B39" s="16" t="s">
        <v>14</v>
      </c>
      <c r="C39" s="40">
        <v>33100000</v>
      </c>
      <c r="D39" s="23" t="s">
        <v>200</v>
      </c>
      <c r="E39" s="39" t="s">
        <v>15</v>
      </c>
      <c r="F39" s="40">
        <v>170011049</v>
      </c>
      <c r="G39" s="40" t="s">
        <v>147</v>
      </c>
      <c r="H39" s="14" t="s">
        <v>146</v>
      </c>
      <c r="I39" s="41">
        <v>406200025</v>
      </c>
      <c r="J39" s="42" t="s">
        <v>221</v>
      </c>
      <c r="K39" s="43">
        <v>19440</v>
      </c>
      <c r="L39" s="43">
        <v>9240</v>
      </c>
      <c r="M39" s="45" t="s">
        <v>34</v>
      </c>
    </row>
    <row r="40" spans="1:13" ht="16.5" x14ac:dyDescent="0.25">
      <c r="A40" s="37" t="s">
        <v>13</v>
      </c>
      <c r="B40" s="16" t="s">
        <v>14</v>
      </c>
      <c r="C40" s="40">
        <v>50100000</v>
      </c>
      <c r="D40" s="23" t="s">
        <v>131</v>
      </c>
      <c r="E40" s="39" t="s">
        <v>23</v>
      </c>
      <c r="F40" s="40">
        <v>170175661</v>
      </c>
      <c r="G40" s="40" t="s">
        <v>149</v>
      </c>
      <c r="H40" s="14" t="s">
        <v>101</v>
      </c>
      <c r="I40" s="40">
        <v>206276340</v>
      </c>
      <c r="J40" s="42" t="s">
        <v>148</v>
      </c>
      <c r="K40" s="43">
        <v>5041.71</v>
      </c>
      <c r="L40" s="43">
        <v>153.91</v>
      </c>
      <c r="M40" s="45" t="s">
        <v>34</v>
      </c>
    </row>
    <row r="41" spans="1:13" ht="27" x14ac:dyDescent="0.25">
      <c r="A41" s="37" t="s">
        <v>13</v>
      </c>
      <c r="B41" s="16" t="s">
        <v>17</v>
      </c>
      <c r="C41" s="40">
        <v>92200000</v>
      </c>
      <c r="D41" s="23" t="s">
        <v>150</v>
      </c>
      <c r="E41" s="39" t="s">
        <v>26</v>
      </c>
      <c r="F41" s="40">
        <v>170178386</v>
      </c>
      <c r="G41" s="40" t="s">
        <v>152</v>
      </c>
      <c r="H41" s="14" t="s">
        <v>153</v>
      </c>
      <c r="I41" s="41">
        <v>202188612</v>
      </c>
      <c r="J41" s="42" t="s">
        <v>151</v>
      </c>
      <c r="K41" s="43">
        <v>74941.682000000001</v>
      </c>
      <c r="L41" s="43">
        <f>2985.4+37128.7+33405.8</f>
        <v>73519.899999999994</v>
      </c>
      <c r="M41" s="45" t="s">
        <v>208</v>
      </c>
    </row>
    <row r="42" spans="1:13" ht="27" x14ac:dyDescent="0.25">
      <c r="A42" s="37" t="s">
        <v>13</v>
      </c>
      <c r="B42" s="16" t="s">
        <v>17</v>
      </c>
      <c r="C42" s="40">
        <v>92200000</v>
      </c>
      <c r="D42" s="23" t="s">
        <v>150</v>
      </c>
      <c r="E42" s="39" t="s">
        <v>26</v>
      </c>
      <c r="F42" s="40">
        <v>170178390</v>
      </c>
      <c r="G42" s="40" t="s">
        <v>154</v>
      </c>
      <c r="H42" s="14" t="s">
        <v>155</v>
      </c>
      <c r="I42" s="41">
        <v>404947475</v>
      </c>
      <c r="J42" s="42" t="s">
        <v>151</v>
      </c>
      <c r="K42" s="43">
        <v>4215.5519999999997</v>
      </c>
      <c r="L42" s="43">
        <f>169.2+2314.8+1634.4</f>
        <v>4118.3999999999996</v>
      </c>
      <c r="M42" s="45" t="s">
        <v>208</v>
      </c>
    </row>
    <row r="43" spans="1:13" ht="27" x14ac:dyDescent="0.25">
      <c r="A43" s="37" t="s">
        <v>13</v>
      </c>
      <c r="B43" s="16" t="s">
        <v>17</v>
      </c>
      <c r="C43" s="40">
        <v>92200000</v>
      </c>
      <c r="D43" s="23" t="s">
        <v>150</v>
      </c>
      <c r="E43" s="39" t="s">
        <v>26</v>
      </c>
      <c r="F43" s="40">
        <v>170178122</v>
      </c>
      <c r="G43" s="40" t="s">
        <v>156</v>
      </c>
      <c r="H43" s="14" t="s">
        <v>157</v>
      </c>
      <c r="I43" s="41">
        <v>211352016</v>
      </c>
      <c r="J43" s="42" t="s">
        <v>151</v>
      </c>
      <c r="K43" s="43">
        <v>6629.76</v>
      </c>
      <c r="L43" s="43">
        <f>276.54+3116.1+2854.8</f>
        <v>6247.4400000000005</v>
      </c>
      <c r="M43" s="45" t="s">
        <v>208</v>
      </c>
    </row>
    <row r="44" spans="1:13" ht="18" x14ac:dyDescent="0.25">
      <c r="A44" s="37" t="s">
        <v>13</v>
      </c>
      <c r="B44" s="16" t="s">
        <v>14</v>
      </c>
      <c r="C44" s="40">
        <v>33100000</v>
      </c>
      <c r="D44" s="23" t="s">
        <v>201</v>
      </c>
      <c r="E44" s="39" t="s">
        <v>15</v>
      </c>
      <c r="F44" s="40">
        <v>170011006</v>
      </c>
      <c r="G44" s="40" t="s">
        <v>158</v>
      </c>
      <c r="H44" s="14" t="s">
        <v>159</v>
      </c>
      <c r="I44" s="41">
        <v>400066815</v>
      </c>
      <c r="J44" s="42" t="s">
        <v>222</v>
      </c>
      <c r="K44" s="43">
        <v>44000</v>
      </c>
      <c r="L44" s="43"/>
      <c r="M44" s="45" t="s">
        <v>34</v>
      </c>
    </row>
    <row r="45" spans="1:13" ht="16.5" x14ac:dyDescent="0.25">
      <c r="A45" s="37" t="s">
        <v>13</v>
      </c>
      <c r="B45" s="16" t="s">
        <v>17</v>
      </c>
      <c r="C45" s="40">
        <v>33600000</v>
      </c>
      <c r="D45" s="23" t="s">
        <v>104</v>
      </c>
      <c r="E45" s="39" t="s">
        <v>23</v>
      </c>
      <c r="F45" s="40">
        <v>170189521</v>
      </c>
      <c r="G45" s="40" t="s">
        <v>162</v>
      </c>
      <c r="H45" s="14" t="s">
        <v>163</v>
      </c>
      <c r="I45" s="38" t="s">
        <v>164</v>
      </c>
      <c r="J45" s="42" t="s">
        <v>161</v>
      </c>
      <c r="K45" s="47">
        <v>456155.48</v>
      </c>
      <c r="L45" s="43"/>
      <c r="M45" s="45" t="s">
        <v>34</v>
      </c>
    </row>
    <row r="46" spans="1:13" ht="16.5" x14ac:dyDescent="0.25">
      <c r="A46" s="37" t="s">
        <v>13</v>
      </c>
      <c r="B46" s="16" t="s">
        <v>14</v>
      </c>
      <c r="C46" s="40">
        <v>33100000</v>
      </c>
      <c r="D46" s="23" t="s">
        <v>202</v>
      </c>
      <c r="E46" s="39" t="s">
        <v>15</v>
      </c>
      <c r="F46" s="40">
        <v>170010546</v>
      </c>
      <c r="G46" s="40" t="s">
        <v>166</v>
      </c>
      <c r="H46" s="14" t="s">
        <v>167</v>
      </c>
      <c r="I46" s="41">
        <v>206342714</v>
      </c>
      <c r="J46" s="42" t="s">
        <v>165</v>
      </c>
      <c r="K46" s="43">
        <v>457000</v>
      </c>
      <c r="L46" s="43">
        <v>457000</v>
      </c>
      <c r="M46" s="45" t="s">
        <v>208</v>
      </c>
    </row>
    <row r="47" spans="1:13" ht="18" x14ac:dyDescent="0.25">
      <c r="A47" s="37" t="s">
        <v>13</v>
      </c>
      <c r="B47" s="16" t="s">
        <v>17</v>
      </c>
      <c r="C47" s="40">
        <v>34100000</v>
      </c>
      <c r="D47" s="23" t="s">
        <v>204</v>
      </c>
      <c r="E47" s="39" t="s">
        <v>15</v>
      </c>
      <c r="F47" s="40">
        <v>170012020</v>
      </c>
      <c r="G47" s="40" t="s">
        <v>169</v>
      </c>
      <c r="H47" s="14" t="s">
        <v>170</v>
      </c>
      <c r="I47" s="41">
        <v>401960286</v>
      </c>
      <c r="J47" s="42" t="s">
        <v>168</v>
      </c>
      <c r="K47" s="43">
        <f>89705*2</f>
        <v>179410</v>
      </c>
      <c r="L47" s="43">
        <v>89705</v>
      </c>
      <c r="M47" s="45" t="s">
        <v>34</v>
      </c>
    </row>
    <row r="48" spans="1:13" ht="16.5" x14ac:dyDescent="0.25">
      <c r="A48" s="37" t="s">
        <v>70</v>
      </c>
      <c r="B48" s="16" t="s">
        <v>71</v>
      </c>
      <c r="C48" s="40">
        <v>33600000</v>
      </c>
      <c r="D48" s="23" t="s">
        <v>171</v>
      </c>
      <c r="E48" s="39" t="s">
        <v>23</v>
      </c>
      <c r="F48" s="40">
        <v>170193345</v>
      </c>
      <c r="G48" s="40" t="s">
        <v>173</v>
      </c>
      <c r="H48" s="14" t="s">
        <v>163</v>
      </c>
      <c r="I48" s="38" t="s">
        <v>164</v>
      </c>
      <c r="J48" s="42" t="s">
        <v>172</v>
      </c>
      <c r="K48" s="47">
        <v>565368.38</v>
      </c>
      <c r="L48" s="43">
        <f>441947.85+123420.53</f>
        <v>565368.38</v>
      </c>
      <c r="M48" s="45" t="s">
        <v>34</v>
      </c>
    </row>
    <row r="49" spans="1:13" ht="18" x14ac:dyDescent="0.25">
      <c r="A49" s="37" t="s">
        <v>13</v>
      </c>
      <c r="B49" s="16" t="s">
        <v>14</v>
      </c>
      <c r="C49" s="40">
        <v>50400000</v>
      </c>
      <c r="D49" s="23" t="s">
        <v>174</v>
      </c>
      <c r="E49" s="39" t="s">
        <v>23</v>
      </c>
      <c r="F49" s="40">
        <v>170208196</v>
      </c>
      <c r="G49" s="40" t="s">
        <v>176</v>
      </c>
      <c r="H49" s="14" t="s">
        <v>67</v>
      </c>
      <c r="I49" s="48">
        <v>51205799300010</v>
      </c>
      <c r="J49" s="42" t="s">
        <v>175</v>
      </c>
      <c r="K49" s="47">
        <v>151398</v>
      </c>
      <c r="L49" s="43">
        <v>382522.19</v>
      </c>
      <c r="M49" s="45" t="s">
        <v>34</v>
      </c>
    </row>
    <row r="50" spans="1:13" ht="16.5" x14ac:dyDescent="0.25">
      <c r="A50" s="37" t="s">
        <v>13</v>
      </c>
      <c r="B50" s="16" t="s">
        <v>14</v>
      </c>
      <c r="C50" s="40">
        <v>33600000</v>
      </c>
      <c r="D50" s="23" t="s">
        <v>104</v>
      </c>
      <c r="E50" s="39" t="s">
        <v>23</v>
      </c>
      <c r="F50" s="40">
        <v>170210815</v>
      </c>
      <c r="G50" s="40" t="s">
        <v>178</v>
      </c>
      <c r="H50" s="14" t="s">
        <v>105</v>
      </c>
      <c r="I50" s="41" t="s">
        <v>66</v>
      </c>
      <c r="J50" s="42" t="s">
        <v>177</v>
      </c>
      <c r="K50" s="47">
        <v>69180.259999999995</v>
      </c>
      <c r="L50" s="43"/>
      <c r="M50" s="45" t="s">
        <v>34</v>
      </c>
    </row>
    <row r="51" spans="1:13" ht="16.5" x14ac:dyDescent="0.25">
      <c r="A51" s="37" t="s">
        <v>70</v>
      </c>
      <c r="B51" s="16" t="s">
        <v>71</v>
      </c>
      <c r="C51" s="40">
        <v>33600000</v>
      </c>
      <c r="D51" s="23" t="s">
        <v>143</v>
      </c>
      <c r="E51" s="39" t="s">
        <v>23</v>
      </c>
      <c r="F51" s="40">
        <v>170210827</v>
      </c>
      <c r="G51" s="40" t="s">
        <v>179</v>
      </c>
      <c r="H51" s="14" t="s">
        <v>105</v>
      </c>
      <c r="I51" s="41" t="s">
        <v>66</v>
      </c>
      <c r="J51" s="42" t="s">
        <v>177</v>
      </c>
      <c r="K51" s="47">
        <v>784.16</v>
      </c>
      <c r="L51" s="43">
        <v>1989.58</v>
      </c>
      <c r="M51" s="45" t="s">
        <v>34</v>
      </c>
    </row>
    <row r="52" spans="1:13" ht="18" x14ac:dyDescent="0.25">
      <c r="A52" s="37" t="s">
        <v>13</v>
      </c>
      <c r="B52" s="16" t="s">
        <v>25</v>
      </c>
      <c r="C52" s="40">
        <v>63100000</v>
      </c>
      <c r="D52" s="23" t="s">
        <v>28</v>
      </c>
      <c r="E52" s="39" t="s">
        <v>15</v>
      </c>
      <c r="F52" s="40">
        <v>170013698</v>
      </c>
      <c r="G52" s="40" t="s">
        <v>181</v>
      </c>
      <c r="H52" s="14" t="s">
        <v>160</v>
      </c>
      <c r="I52" s="41">
        <v>205040882</v>
      </c>
      <c r="J52" s="42" t="s">
        <v>180</v>
      </c>
      <c r="K52" s="43">
        <v>37480</v>
      </c>
      <c r="L52" s="43">
        <v>0</v>
      </c>
      <c r="M52" s="45" t="s">
        <v>34</v>
      </c>
    </row>
    <row r="53" spans="1:13" ht="36" x14ac:dyDescent="0.25">
      <c r="A53" s="37" t="s">
        <v>13</v>
      </c>
      <c r="B53" s="16" t="s">
        <v>17</v>
      </c>
      <c r="C53" s="40">
        <v>33100000</v>
      </c>
      <c r="D53" s="23" t="s">
        <v>205</v>
      </c>
      <c r="E53" s="39" t="s">
        <v>15</v>
      </c>
      <c r="F53" s="40">
        <v>170013000</v>
      </c>
      <c r="G53" s="40" t="s">
        <v>183</v>
      </c>
      <c r="H53" s="14" t="s">
        <v>43</v>
      </c>
      <c r="I53" s="41">
        <v>204996772</v>
      </c>
      <c r="J53" s="42" t="s">
        <v>182</v>
      </c>
      <c r="K53" s="43">
        <v>310000</v>
      </c>
      <c r="L53" s="43">
        <v>0</v>
      </c>
      <c r="M53" s="45" t="s">
        <v>34</v>
      </c>
    </row>
    <row r="54" spans="1:13" ht="16.5" x14ac:dyDescent="0.25">
      <c r="A54" s="37" t="s">
        <v>13</v>
      </c>
      <c r="B54" s="16" t="s">
        <v>25</v>
      </c>
      <c r="C54" s="40">
        <v>72400000</v>
      </c>
      <c r="D54" s="23" t="s">
        <v>203</v>
      </c>
      <c r="E54" s="39" t="s">
        <v>23</v>
      </c>
      <c r="F54" s="40">
        <v>170220651</v>
      </c>
      <c r="G54" s="40" t="s">
        <v>185</v>
      </c>
      <c r="H54" s="14" t="s">
        <v>24</v>
      </c>
      <c r="I54" s="41">
        <v>205277369</v>
      </c>
      <c r="J54" s="42" t="s">
        <v>184</v>
      </c>
      <c r="K54" s="43">
        <v>300</v>
      </c>
      <c r="L54" s="43">
        <v>0</v>
      </c>
      <c r="M54" s="45" t="s">
        <v>34</v>
      </c>
    </row>
    <row r="55" spans="1:13" ht="16.5" x14ac:dyDescent="0.25">
      <c r="A55" s="37" t="s">
        <v>13</v>
      </c>
      <c r="B55" s="16" t="s">
        <v>25</v>
      </c>
      <c r="C55" s="40">
        <v>64100000</v>
      </c>
      <c r="D55" s="23" t="s">
        <v>30</v>
      </c>
      <c r="E55" s="39" t="s">
        <v>23</v>
      </c>
      <c r="F55" s="40">
        <v>170220656</v>
      </c>
      <c r="G55" s="40" t="s">
        <v>186</v>
      </c>
      <c r="H55" s="14" t="s">
        <v>31</v>
      </c>
      <c r="I55" s="41">
        <v>204885810</v>
      </c>
      <c r="J55" s="42" t="s">
        <v>184</v>
      </c>
      <c r="K55" s="43">
        <v>1000</v>
      </c>
      <c r="L55" s="43">
        <v>0</v>
      </c>
      <c r="M55" s="45" t="s">
        <v>34</v>
      </c>
    </row>
    <row r="56" spans="1:13" ht="16.5" x14ac:dyDescent="0.25">
      <c r="A56" s="37" t="s">
        <v>13</v>
      </c>
      <c r="B56" s="16" t="s">
        <v>25</v>
      </c>
      <c r="C56" s="40">
        <v>15900000</v>
      </c>
      <c r="D56" s="23" t="s">
        <v>36</v>
      </c>
      <c r="E56" s="39" t="s">
        <v>23</v>
      </c>
      <c r="F56" s="40">
        <v>170220665</v>
      </c>
      <c r="G56" s="40" t="s">
        <v>187</v>
      </c>
      <c r="H56" s="14" t="s">
        <v>37</v>
      </c>
      <c r="I56" s="41">
        <v>226146872</v>
      </c>
      <c r="J56" s="42" t="s">
        <v>184</v>
      </c>
      <c r="K56" s="43">
        <v>697.92</v>
      </c>
      <c r="L56" s="43">
        <v>0</v>
      </c>
      <c r="M56" s="45" t="s">
        <v>34</v>
      </c>
    </row>
    <row r="57" spans="1:13" ht="45" x14ac:dyDescent="0.25">
      <c r="A57" s="37" t="s">
        <v>13</v>
      </c>
      <c r="B57" s="16" t="s">
        <v>14</v>
      </c>
      <c r="C57" s="40">
        <v>85100000</v>
      </c>
      <c r="D57" s="23" t="s">
        <v>44</v>
      </c>
      <c r="E57" s="39" t="s">
        <v>15</v>
      </c>
      <c r="F57" s="40">
        <v>170013476</v>
      </c>
      <c r="G57" s="40" t="s">
        <v>189</v>
      </c>
      <c r="H57" s="14" t="s">
        <v>16</v>
      </c>
      <c r="I57" s="41">
        <v>202172139</v>
      </c>
      <c r="J57" s="42" t="s">
        <v>188</v>
      </c>
      <c r="K57" s="43">
        <v>1432000</v>
      </c>
      <c r="L57" s="43">
        <v>0</v>
      </c>
      <c r="M57" s="45" t="s">
        <v>34</v>
      </c>
    </row>
    <row r="58" spans="1:13" ht="27" x14ac:dyDescent="0.25">
      <c r="A58" s="37" t="s">
        <v>13</v>
      </c>
      <c r="B58" s="16" t="s">
        <v>17</v>
      </c>
      <c r="C58" s="40">
        <v>85100000</v>
      </c>
      <c r="D58" s="23" t="s">
        <v>138</v>
      </c>
      <c r="E58" s="39" t="s">
        <v>15</v>
      </c>
      <c r="F58" s="40">
        <v>170013540</v>
      </c>
      <c r="G58" s="40" t="s">
        <v>191</v>
      </c>
      <c r="H58" s="14" t="s">
        <v>18</v>
      </c>
      <c r="I58" s="41">
        <v>212153756</v>
      </c>
      <c r="J58" s="42" t="s">
        <v>190</v>
      </c>
      <c r="K58" s="43">
        <v>1936756</v>
      </c>
      <c r="L58" s="43">
        <v>0</v>
      </c>
      <c r="M58" s="45" t="s">
        <v>34</v>
      </c>
    </row>
    <row r="59" spans="1:13" ht="45" x14ac:dyDescent="0.25">
      <c r="A59" s="37" t="s">
        <v>13</v>
      </c>
      <c r="B59" s="16" t="s">
        <v>17</v>
      </c>
      <c r="C59" s="40">
        <v>85100000</v>
      </c>
      <c r="D59" s="23" t="s">
        <v>139</v>
      </c>
      <c r="E59" s="39" t="s">
        <v>15</v>
      </c>
      <c r="F59" s="40">
        <v>170013479</v>
      </c>
      <c r="G59" s="40" t="s">
        <v>192</v>
      </c>
      <c r="H59" s="14" t="s">
        <v>19</v>
      </c>
      <c r="I59" s="41">
        <v>204954843</v>
      </c>
      <c r="J59" s="42" t="s">
        <v>190</v>
      </c>
      <c r="K59" s="43">
        <f>2625000-29960</f>
        <v>2595040</v>
      </c>
      <c r="L59" s="43">
        <v>0</v>
      </c>
      <c r="M59" s="45" t="s">
        <v>34</v>
      </c>
    </row>
    <row r="60" spans="1:13" ht="18" x14ac:dyDescent="0.25">
      <c r="A60" s="37" t="s">
        <v>13</v>
      </c>
      <c r="B60" s="16" t="s">
        <v>17</v>
      </c>
      <c r="C60" s="40">
        <v>85100000</v>
      </c>
      <c r="D60" s="23" t="s">
        <v>140</v>
      </c>
      <c r="E60" s="39" t="s">
        <v>15</v>
      </c>
      <c r="F60" s="40">
        <v>170013480</v>
      </c>
      <c r="G60" s="40" t="s">
        <v>193</v>
      </c>
      <c r="H60" s="14" t="s">
        <v>20</v>
      </c>
      <c r="I60" s="41">
        <v>203862855</v>
      </c>
      <c r="J60" s="42" t="s">
        <v>190</v>
      </c>
      <c r="K60" s="43">
        <v>466910</v>
      </c>
      <c r="L60" s="43">
        <v>0</v>
      </c>
      <c r="M60" s="45" t="s">
        <v>34</v>
      </c>
    </row>
    <row r="61" spans="1:13" ht="27" x14ac:dyDescent="0.25">
      <c r="A61" s="37" t="s">
        <v>13</v>
      </c>
      <c r="B61" s="16" t="s">
        <v>17</v>
      </c>
      <c r="C61" s="40">
        <v>85100000</v>
      </c>
      <c r="D61" s="23" t="s">
        <v>141</v>
      </c>
      <c r="E61" s="39" t="s">
        <v>15</v>
      </c>
      <c r="F61" s="40">
        <v>170013552</v>
      </c>
      <c r="G61" s="40" t="s">
        <v>194</v>
      </c>
      <c r="H61" s="14" t="s">
        <v>21</v>
      </c>
      <c r="I61" s="41">
        <v>205176780</v>
      </c>
      <c r="J61" s="42" t="s">
        <v>190</v>
      </c>
      <c r="K61" s="43">
        <v>5331363.2</v>
      </c>
      <c r="L61" s="43">
        <v>0</v>
      </c>
      <c r="M61" s="45" t="s">
        <v>34</v>
      </c>
    </row>
    <row r="62" spans="1:13" ht="18" x14ac:dyDescent="0.25">
      <c r="A62" s="37" t="s">
        <v>13</v>
      </c>
      <c r="B62" s="16" t="s">
        <v>17</v>
      </c>
      <c r="C62" s="40">
        <v>85100000</v>
      </c>
      <c r="D62" s="23" t="s">
        <v>45</v>
      </c>
      <c r="E62" s="39" t="s">
        <v>15</v>
      </c>
      <c r="F62" s="40">
        <v>170013571</v>
      </c>
      <c r="G62" s="40" t="s">
        <v>195</v>
      </c>
      <c r="H62" s="14" t="s">
        <v>142</v>
      </c>
      <c r="I62" s="41">
        <v>404406335</v>
      </c>
      <c r="J62" s="42" t="s">
        <v>190</v>
      </c>
      <c r="K62" s="43">
        <f>999082-68880</f>
        <v>930202</v>
      </c>
      <c r="L62" s="43">
        <v>0</v>
      </c>
      <c r="M62" s="45" t="s">
        <v>34</v>
      </c>
    </row>
    <row r="63" spans="1:13" ht="16.5" x14ac:dyDescent="0.25">
      <c r="A63" s="37" t="s">
        <v>13</v>
      </c>
      <c r="B63" s="16" t="s">
        <v>25</v>
      </c>
      <c r="C63" s="40" t="s">
        <v>133</v>
      </c>
      <c r="D63" s="23" t="s">
        <v>75</v>
      </c>
      <c r="E63" s="39" t="s">
        <v>26</v>
      </c>
      <c r="F63" s="40">
        <v>180000538</v>
      </c>
      <c r="G63" s="40" t="s">
        <v>197</v>
      </c>
      <c r="H63" s="14" t="s">
        <v>27</v>
      </c>
      <c r="I63" s="41">
        <v>204493002</v>
      </c>
      <c r="J63" s="42" t="s">
        <v>196</v>
      </c>
      <c r="K63" s="43">
        <v>154008</v>
      </c>
      <c r="L63" s="43">
        <v>0</v>
      </c>
      <c r="M63" s="45" t="s">
        <v>34</v>
      </c>
    </row>
    <row r="64" spans="1:13" ht="16.5" x14ac:dyDescent="0.25">
      <c r="A64" s="37" t="s">
        <v>13</v>
      </c>
      <c r="B64" s="16" t="s">
        <v>25</v>
      </c>
      <c r="C64" s="40" t="s">
        <v>133</v>
      </c>
      <c r="D64" s="23" t="s">
        <v>78</v>
      </c>
      <c r="E64" s="39" t="s">
        <v>26</v>
      </c>
      <c r="F64" s="40">
        <v>180000546</v>
      </c>
      <c r="G64" s="40" t="s">
        <v>198</v>
      </c>
      <c r="H64" s="14" t="s">
        <v>27</v>
      </c>
      <c r="I64" s="41">
        <v>204493002</v>
      </c>
      <c r="J64" s="42" t="s">
        <v>196</v>
      </c>
      <c r="K64" s="43">
        <v>60990</v>
      </c>
      <c r="L64" s="43">
        <v>0</v>
      </c>
      <c r="M64" s="45" t="s">
        <v>34</v>
      </c>
    </row>
    <row r="65" spans="1:13" ht="16.5" x14ac:dyDescent="0.25">
      <c r="A65" s="37" t="s">
        <v>13</v>
      </c>
      <c r="B65" s="36" t="s">
        <v>17</v>
      </c>
      <c r="C65" s="40">
        <v>30100000</v>
      </c>
      <c r="D65" s="23" t="s">
        <v>223</v>
      </c>
      <c r="E65" s="39" t="s">
        <v>26</v>
      </c>
      <c r="F65" s="40">
        <v>180025144</v>
      </c>
      <c r="G65" s="40" t="s">
        <v>225</v>
      </c>
      <c r="H65" s="14" t="s">
        <v>226</v>
      </c>
      <c r="I65" s="41" t="s">
        <v>227</v>
      </c>
      <c r="J65" s="42" t="s">
        <v>224</v>
      </c>
      <c r="K65" s="43">
        <f>80*7.24</f>
        <v>579.20000000000005</v>
      </c>
      <c r="L65" s="43">
        <v>579.20000000000005</v>
      </c>
      <c r="M65" s="45" t="s">
        <v>208</v>
      </c>
    </row>
    <row r="66" spans="1:13" ht="16.5" x14ac:dyDescent="0.25">
      <c r="A66" s="37" t="s">
        <v>13</v>
      </c>
      <c r="B66" s="36" t="s">
        <v>25</v>
      </c>
      <c r="C66" s="40">
        <v>79500000</v>
      </c>
      <c r="D66" s="23" t="s">
        <v>29</v>
      </c>
      <c r="E66" s="39" t="s">
        <v>23</v>
      </c>
      <c r="F66" s="40">
        <v>180052947</v>
      </c>
      <c r="G66" s="40" t="s">
        <v>229</v>
      </c>
      <c r="H66" s="14" t="s">
        <v>230</v>
      </c>
      <c r="I66" s="41">
        <v>404513914</v>
      </c>
      <c r="J66" s="42" t="s">
        <v>228</v>
      </c>
      <c r="K66" s="43">
        <v>2500</v>
      </c>
      <c r="L66" s="43">
        <v>79.27</v>
      </c>
      <c r="M66" s="45" t="s">
        <v>34</v>
      </c>
    </row>
    <row r="67" spans="1:13" ht="16.5" x14ac:dyDescent="0.25">
      <c r="A67" s="37" t="s">
        <v>13</v>
      </c>
      <c r="B67" s="36" t="s">
        <v>25</v>
      </c>
      <c r="C67" s="40">
        <v>50100000</v>
      </c>
      <c r="D67" s="23" t="s">
        <v>35</v>
      </c>
      <c r="E67" s="39" t="s">
        <v>23</v>
      </c>
      <c r="F67" s="40">
        <v>180052955</v>
      </c>
      <c r="G67" s="40" t="s">
        <v>231</v>
      </c>
      <c r="H67" s="14" t="s">
        <v>232</v>
      </c>
      <c r="I67" s="41">
        <v>205273693</v>
      </c>
      <c r="J67" s="42" t="s">
        <v>228</v>
      </c>
      <c r="K67" s="43">
        <f>22*12+44*8</f>
        <v>616</v>
      </c>
      <c r="L67" s="43"/>
      <c r="M67" s="45" t="s">
        <v>34</v>
      </c>
    </row>
    <row r="68" spans="1:13" ht="16.5" x14ac:dyDescent="0.25">
      <c r="A68" s="37" t="s">
        <v>13</v>
      </c>
      <c r="B68" s="36" t="s">
        <v>25</v>
      </c>
      <c r="C68" s="40">
        <v>79200000</v>
      </c>
      <c r="D68" s="23" t="s">
        <v>233</v>
      </c>
      <c r="E68" s="39" t="s">
        <v>15</v>
      </c>
      <c r="F68" s="40">
        <v>180000355</v>
      </c>
      <c r="G68" s="40" t="s">
        <v>235</v>
      </c>
      <c r="H68" s="14" t="s">
        <v>219</v>
      </c>
      <c r="I68" s="41">
        <v>205145403</v>
      </c>
      <c r="J68" s="42" t="s">
        <v>234</v>
      </c>
      <c r="K68" s="43">
        <v>164900</v>
      </c>
      <c r="L68" s="43">
        <v>78100</v>
      </c>
      <c r="M68" s="45" t="s">
        <v>34</v>
      </c>
    </row>
    <row r="69" spans="1:13" ht="16.5" x14ac:dyDescent="0.25">
      <c r="A69" s="37" t="s">
        <v>13</v>
      </c>
      <c r="B69" s="36" t="s">
        <v>25</v>
      </c>
      <c r="C69" s="40">
        <v>64200000</v>
      </c>
      <c r="D69" s="23" t="s">
        <v>32</v>
      </c>
      <c r="E69" s="39" t="s">
        <v>26</v>
      </c>
      <c r="F69" s="40">
        <v>180064117</v>
      </c>
      <c r="G69" s="40" t="s">
        <v>237</v>
      </c>
      <c r="H69" s="14" t="s">
        <v>33</v>
      </c>
      <c r="I69" s="41">
        <v>204876606</v>
      </c>
      <c r="J69" s="42" t="s">
        <v>236</v>
      </c>
      <c r="K69" s="43">
        <v>6000</v>
      </c>
      <c r="L69" s="43">
        <v>402.92</v>
      </c>
      <c r="M69" s="45" t="s">
        <v>34</v>
      </c>
    </row>
    <row r="70" spans="1:13" ht="16.5" x14ac:dyDescent="0.25">
      <c r="A70" s="37" t="s">
        <v>13</v>
      </c>
      <c r="B70" s="36" t="s">
        <v>17</v>
      </c>
      <c r="C70" s="40">
        <v>33600000</v>
      </c>
      <c r="D70" s="23" t="s">
        <v>238</v>
      </c>
      <c r="E70" s="39" t="s">
        <v>15</v>
      </c>
      <c r="F70" s="40">
        <v>180002650</v>
      </c>
      <c r="G70" s="40" t="s">
        <v>240</v>
      </c>
      <c r="H70" s="14" t="s">
        <v>241</v>
      </c>
      <c r="I70" s="41">
        <v>201951209</v>
      </c>
      <c r="J70" s="42" t="s">
        <v>239</v>
      </c>
      <c r="K70" s="43">
        <f>13000*1.48</f>
        <v>19240</v>
      </c>
      <c r="L70" s="43">
        <f>13000*1.48</f>
        <v>19240</v>
      </c>
      <c r="M70" s="45" t="s">
        <v>208</v>
      </c>
    </row>
    <row r="71" spans="1:13" ht="16.5" x14ac:dyDescent="0.25">
      <c r="A71" s="37" t="s">
        <v>13</v>
      </c>
      <c r="B71" s="36" t="s">
        <v>17</v>
      </c>
      <c r="C71" s="40">
        <v>33600000</v>
      </c>
      <c r="D71" s="23" t="s">
        <v>63</v>
      </c>
      <c r="E71" s="39" t="s">
        <v>15</v>
      </c>
      <c r="F71" s="40">
        <v>180002505</v>
      </c>
      <c r="G71" s="40" t="s">
        <v>243</v>
      </c>
      <c r="H71" s="14" t="s">
        <v>64</v>
      </c>
      <c r="I71" s="41">
        <v>204992393</v>
      </c>
      <c r="J71" s="42" t="s">
        <v>242</v>
      </c>
      <c r="K71" s="43">
        <v>39738</v>
      </c>
      <c r="L71" s="43">
        <v>17094</v>
      </c>
      <c r="M71" s="45" t="s">
        <v>34</v>
      </c>
    </row>
    <row r="72" spans="1:13" ht="16.5" x14ac:dyDescent="0.25">
      <c r="A72" s="37" t="s">
        <v>13</v>
      </c>
      <c r="B72" s="36" t="s">
        <v>25</v>
      </c>
      <c r="C72" s="40">
        <v>33600000</v>
      </c>
      <c r="D72" s="23" t="s">
        <v>244</v>
      </c>
      <c r="E72" s="39" t="s">
        <v>15</v>
      </c>
      <c r="F72" s="40">
        <v>180002728</v>
      </c>
      <c r="G72" s="40" t="s">
        <v>246</v>
      </c>
      <c r="H72" s="14" t="s">
        <v>97</v>
      </c>
      <c r="I72" s="41">
        <v>202203123</v>
      </c>
      <c r="J72" s="42" t="s">
        <v>245</v>
      </c>
      <c r="K72" s="43">
        <f>195000*0.075</f>
        <v>14625</v>
      </c>
      <c r="L72" s="43">
        <f>1500+7125</f>
        <v>8625</v>
      </c>
      <c r="M72" s="45" t="s">
        <v>34</v>
      </c>
    </row>
    <row r="73" spans="1:13" ht="18" x14ac:dyDescent="0.25">
      <c r="A73" s="37" t="s">
        <v>13</v>
      </c>
      <c r="B73" s="36" t="s">
        <v>17</v>
      </c>
      <c r="C73" s="40">
        <v>79400000</v>
      </c>
      <c r="D73" s="23" t="s">
        <v>247</v>
      </c>
      <c r="E73" s="39" t="s">
        <v>15</v>
      </c>
      <c r="F73" s="40">
        <v>180002588</v>
      </c>
      <c r="G73" s="40" t="s">
        <v>249</v>
      </c>
      <c r="H73" s="14" t="s">
        <v>250</v>
      </c>
      <c r="I73" s="41">
        <v>1008006915</v>
      </c>
      <c r="J73" s="42" t="s">
        <v>248</v>
      </c>
      <c r="K73" s="43">
        <v>43750</v>
      </c>
      <c r="L73" s="43"/>
      <c r="M73" s="45" t="s">
        <v>34</v>
      </c>
    </row>
    <row r="74" spans="1:13" ht="27" x14ac:dyDescent="0.25">
      <c r="A74" s="37" t="s">
        <v>13</v>
      </c>
      <c r="B74" s="36" t="s">
        <v>17</v>
      </c>
      <c r="C74" s="40">
        <v>79400000</v>
      </c>
      <c r="D74" s="23" t="s">
        <v>251</v>
      </c>
      <c r="E74" s="39" t="s">
        <v>15</v>
      </c>
      <c r="F74" s="40">
        <v>180003346</v>
      </c>
      <c r="G74" s="40" t="s">
        <v>253</v>
      </c>
      <c r="H74" s="14" t="s">
        <v>254</v>
      </c>
      <c r="I74" s="41">
        <v>404918522</v>
      </c>
      <c r="J74" s="42" t="s">
        <v>252</v>
      </c>
      <c r="K74" s="43">
        <v>42936</v>
      </c>
      <c r="L74" s="43">
        <v>4293.6000000000004</v>
      </c>
      <c r="M74" s="45" t="s">
        <v>34</v>
      </c>
    </row>
    <row r="75" spans="1:13" ht="16.5" x14ac:dyDescent="0.25">
      <c r="A75" s="37" t="s">
        <v>13</v>
      </c>
      <c r="B75" s="36" t="s">
        <v>25</v>
      </c>
      <c r="C75" s="40">
        <v>33100000</v>
      </c>
      <c r="D75" s="23" t="s">
        <v>255</v>
      </c>
      <c r="E75" s="39" t="s">
        <v>15</v>
      </c>
      <c r="F75" s="40">
        <v>180002993</v>
      </c>
      <c r="G75" s="40" t="s">
        <v>257</v>
      </c>
      <c r="H75" s="14" t="s">
        <v>115</v>
      </c>
      <c r="I75" s="41">
        <v>205187091</v>
      </c>
      <c r="J75" s="42" t="s">
        <v>256</v>
      </c>
      <c r="K75" s="43">
        <v>4617</v>
      </c>
      <c r="L75" s="43"/>
      <c r="M75" s="45" t="s">
        <v>34</v>
      </c>
    </row>
    <row r="76" spans="1:13" ht="16.5" x14ac:dyDescent="0.25">
      <c r="A76" s="37" t="s">
        <v>13</v>
      </c>
      <c r="B76" s="36" t="s">
        <v>17</v>
      </c>
      <c r="C76" s="40">
        <v>33600000</v>
      </c>
      <c r="D76" s="23" t="s">
        <v>258</v>
      </c>
      <c r="E76" s="39" t="s">
        <v>15</v>
      </c>
      <c r="F76" s="40">
        <v>180002725</v>
      </c>
      <c r="G76" s="40" t="s">
        <v>260</v>
      </c>
      <c r="H76" s="14" t="s">
        <v>97</v>
      </c>
      <c r="I76" s="41">
        <v>202203123</v>
      </c>
      <c r="J76" s="42" t="s">
        <v>259</v>
      </c>
      <c r="K76" s="43">
        <v>16889</v>
      </c>
      <c r="L76" s="43">
        <v>0</v>
      </c>
      <c r="M76" s="45" t="s">
        <v>34</v>
      </c>
    </row>
    <row r="77" spans="1:13" ht="16.5" x14ac:dyDescent="0.25">
      <c r="A77" s="37" t="s">
        <v>13</v>
      </c>
      <c r="B77" s="36" t="s">
        <v>14</v>
      </c>
      <c r="C77" s="40">
        <v>79300000</v>
      </c>
      <c r="D77" s="23" t="s">
        <v>261</v>
      </c>
      <c r="E77" s="39" t="s">
        <v>23</v>
      </c>
      <c r="F77" s="40">
        <v>180075215</v>
      </c>
      <c r="G77" s="40" t="s">
        <v>262</v>
      </c>
      <c r="H77" s="14" t="s">
        <v>263</v>
      </c>
      <c r="I77" s="41">
        <v>205035282</v>
      </c>
      <c r="J77" s="42" t="s">
        <v>259</v>
      </c>
      <c r="K77" s="43">
        <v>150</v>
      </c>
      <c r="L77" s="43">
        <v>0</v>
      </c>
      <c r="M77" s="45" t="s">
        <v>34</v>
      </c>
    </row>
    <row r="78" spans="1:13" ht="16.5" x14ac:dyDescent="0.25">
      <c r="A78" s="37" t="s">
        <v>13</v>
      </c>
      <c r="B78" s="36" t="s">
        <v>25</v>
      </c>
      <c r="C78" s="40">
        <v>9200000</v>
      </c>
      <c r="D78" s="23" t="s">
        <v>38</v>
      </c>
      <c r="E78" s="39" t="s">
        <v>23</v>
      </c>
      <c r="F78" s="40">
        <v>180080729</v>
      </c>
      <c r="G78" s="40" t="s">
        <v>265</v>
      </c>
      <c r="H78" s="14" t="s">
        <v>68</v>
      </c>
      <c r="I78" s="41">
        <v>404878806</v>
      </c>
      <c r="J78" s="42" t="s">
        <v>264</v>
      </c>
      <c r="K78" s="43">
        <v>330</v>
      </c>
      <c r="L78" s="43">
        <v>0</v>
      </c>
      <c r="M78" s="45" t="s">
        <v>34</v>
      </c>
    </row>
    <row r="79" spans="1:13" ht="16.5" x14ac:dyDescent="0.25">
      <c r="A79" s="37" t="s">
        <v>13</v>
      </c>
      <c r="B79" s="36" t="s">
        <v>17</v>
      </c>
      <c r="C79" s="40">
        <v>50100000</v>
      </c>
      <c r="D79" s="23" t="s">
        <v>266</v>
      </c>
      <c r="E79" s="39" t="s">
        <v>23</v>
      </c>
      <c r="F79" s="40">
        <v>180080737</v>
      </c>
      <c r="G79" s="40" t="s">
        <v>267</v>
      </c>
      <c r="H79" s="14" t="s">
        <v>68</v>
      </c>
      <c r="I79" s="41">
        <v>404878806</v>
      </c>
      <c r="J79" s="42" t="s">
        <v>264</v>
      </c>
      <c r="K79" s="43">
        <v>112</v>
      </c>
      <c r="L79" s="43">
        <v>24</v>
      </c>
      <c r="M79" s="45" t="s">
        <v>34</v>
      </c>
    </row>
    <row r="80" spans="1:13" ht="16.5" x14ac:dyDescent="0.25">
      <c r="A80" s="37" t="s">
        <v>13</v>
      </c>
      <c r="B80" s="36" t="s">
        <v>17</v>
      </c>
      <c r="C80" s="40">
        <v>79800000</v>
      </c>
      <c r="D80" s="23" t="s">
        <v>268</v>
      </c>
      <c r="E80" s="39" t="s">
        <v>15</v>
      </c>
      <c r="F80" s="40">
        <v>180003845</v>
      </c>
      <c r="G80" s="40" t="s">
        <v>270</v>
      </c>
      <c r="H80" s="14" t="s">
        <v>271</v>
      </c>
      <c r="I80" s="41">
        <v>405228702</v>
      </c>
      <c r="J80" s="42" t="s">
        <v>269</v>
      </c>
      <c r="K80" s="43">
        <f>9977+9977*18%</f>
        <v>11772.86</v>
      </c>
      <c r="L80" s="43"/>
      <c r="M80" s="45" t="s">
        <v>34</v>
      </c>
    </row>
    <row r="81" spans="1:13" ht="18.75" thickBot="1" x14ac:dyDescent="0.3">
      <c r="A81" s="49" t="s">
        <v>13</v>
      </c>
      <c r="B81" s="55" t="s">
        <v>17</v>
      </c>
      <c r="C81" s="50">
        <v>33600000</v>
      </c>
      <c r="D81" s="32" t="s">
        <v>272</v>
      </c>
      <c r="E81" s="31" t="s">
        <v>15</v>
      </c>
      <c r="F81" s="50">
        <v>180002547</v>
      </c>
      <c r="G81" s="50" t="s">
        <v>274</v>
      </c>
      <c r="H81" s="31" t="s">
        <v>42</v>
      </c>
      <c r="I81" s="51">
        <v>202161640</v>
      </c>
      <c r="J81" s="52" t="s">
        <v>273</v>
      </c>
      <c r="K81" s="53">
        <v>24850</v>
      </c>
      <c r="L81" s="53">
        <v>7700</v>
      </c>
      <c r="M81" s="54" t="s">
        <v>34</v>
      </c>
    </row>
  </sheetData>
  <autoFilter ref="A8:M64"/>
  <mergeCells count="1">
    <mergeCell ref="A1:M6"/>
  </mergeCells>
  <pageMargins left="0.12" right="0.16" top="0.27" bottom="0.28000000000000003" header="0.31496062992126" footer="0.38"/>
  <pageSetup paperSize="9"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Shalva Bagashvili</cp:lastModifiedBy>
  <cp:lastPrinted>2018-01-25T15:01:43Z</cp:lastPrinted>
  <dcterms:created xsi:type="dcterms:W3CDTF">2017-07-07T16:06:57Z</dcterms:created>
  <dcterms:modified xsi:type="dcterms:W3CDTF">2018-04-25T14:34:21Z</dcterms:modified>
</cp:coreProperties>
</file>