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 activeTab="8"/>
  </bookViews>
  <sheets>
    <sheet name="23.12.2013 qristi" sheetId="1" r:id="rId1"/>
    <sheet name="21.01.2014" sheetId="2" r:id="rId2"/>
    <sheet name="11.02.2014" sheetId="3" r:id="rId3"/>
    <sheet name="05.06.2014" sheetId="4" r:id="rId4"/>
    <sheet name="29.07.2014" sheetId="5" r:id="rId5"/>
    <sheet name="22.08.2014" sheetId="7" r:id="rId6"/>
    <sheet name="13.10.2014" sheetId="8" r:id="rId7"/>
    <sheet name="09.12.2014" sheetId="9" r:id="rId8"/>
    <sheet name="11.12.2014" sheetId="10" r:id="rId9"/>
  </sheets>
  <definedNames>
    <definedName name="_xlnm._FilterDatabase" localSheetId="3" hidden="1">'05.06.2014'!$A$6:$N$25</definedName>
    <definedName name="_xlnm._FilterDatabase" localSheetId="7" hidden="1">'09.12.2014'!$A$6:$N$25</definedName>
    <definedName name="_xlnm._FilterDatabase" localSheetId="8" hidden="1">'11.12.2014'!$A$6:$N$25</definedName>
    <definedName name="_xlnm._FilterDatabase" localSheetId="6" hidden="1">'13.10.2014'!$A$6:$N$24</definedName>
    <definedName name="_xlnm._FilterDatabase" localSheetId="1" hidden="1">'21.01.2014'!$A$6:$M$11</definedName>
    <definedName name="_xlnm._FilterDatabase" localSheetId="5" hidden="1">'22.08.2014'!$A$6:$N$26</definedName>
    <definedName name="_xlnm._FilterDatabase" localSheetId="4" hidden="1">'29.07.2014'!$A$6:$N$24</definedName>
  </definedNames>
  <calcPr calcId="152511"/>
</workbook>
</file>

<file path=xl/calcChain.xml><?xml version="1.0" encoding="utf-8"?>
<calcChain xmlns="http://schemas.openxmlformats.org/spreadsheetml/2006/main">
  <c r="D23" i="10" l="1"/>
  <c r="D22" i="10"/>
  <c r="D21" i="10"/>
  <c r="D19" i="10"/>
  <c r="D18" i="10"/>
  <c r="D17" i="10"/>
  <c r="D15" i="10"/>
  <c r="D14" i="10"/>
  <c r="D13" i="10"/>
  <c r="D11" i="10" s="1"/>
  <c r="D12" i="10"/>
  <c r="O11" i="10"/>
  <c r="D8" i="10"/>
  <c r="D7" i="10" s="1"/>
  <c r="F5" i="10" l="1"/>
  <c r="D21" i="9"/>
  <c r="D17" i="9" l="1"/>
  <c r="E29" i="9" s="1"/>
  <c r="D22" i="9"/>
  <c r="F29" i="9"/>
  <c r="D18" i="9"/>
  <c r="D23" i="9"/>
  <c r="D19" i="9"/>
  <c r="D14" i="9"/>
  <c r="D13" i="9"/>
  <c r="D12" i="9"/>
  <c r="O11" i="9"/>
  <c r="D11" i="9"/>
  <c r="D8" i="9"/>
  <c r="D7" i="9"/>
  <c r="D15" i="9" l="1"/>
  <c r="F5" i="9" s="1"/>
  <c r="D12" i="8"/>
  <c r="D14" i="8"/>
  <c r="D13" i="8" l="1"/>
  <c r="D22" i="8" l="1"/>
  <c r="D19" i="8"/>
  <c r="D18" i="8"/>
  <c r="O11" i="8"/>
  <c r="D11" i="8"/>
  <c r="D8" i="8"/>
  <c r="D7" i="8" s="1"/>
  <c r="D15" i="8" l="1"/>
  <c r="F5" i="8"/>
  <c r="F5" i="7"/>
  <c r="D24" i="7"/>
  <c r="D21" i="7" l="1"/>
  <c r="D20" i="7"/>
  <c r="D17" i="7" s="1"/>
  <c r="D15" i="7"/>
  <c r="D14" i="7"/>
  <c r="D13" i="7"/>
  <c r="D11" i="7" s="1"/>
  <c r="D12" i="7"/>
  <c r="O11" i="7"/>
  <c r="D8" i="7"/>
  <c r="D7" i="7" s="1"/>
  <c r="D8" i="5"/>
  <c r="O11" i="5" l="1"/>
  <c r="D7" i="5" l="1"/>
  <c r="D21" i="5"/>
  <c r="D20" i="5"/>
  <c r="D17" i="5" s="1"/>
  <c r="D15" i="5"/>
  <c r="D14" i="5"/>
  <c r="D13" i="5"/>
  <c r="D12" i="5"/>
  <c r="D11" i="5" l="1"/>
  <c r="F5" i="5" s="1"/>
  <c r="D13" i="4"/>
  <c r="D14" i="4"/>
  <c r="D22" i="4" l="1"/>
  <c r="D21" i="4"/>
  <c r="D15" i="4"/>
  <c r="D16" i="4"/>
  <c r="D18" i="4" l="1"/>
  <c r="D12" i="4"/>
  <c r="D9" i="4"/>
  <c r="D8" i="4"/>
  <c r="D7" i="4" l="1"/>
  <c r="F5" i="4" s="1"/>
  <c r="D8" i="3" l="1"/>
  <c r="D9" i="3"/>
  <c r="D7" i="3" l="1"/>
  <c r="D12" i="3"/>
  <c r="F5" i="3" l="1"/>
  <c r="D8" i="2" l="1"/>
  <c r="D9" i="2" l="1"/>
  <c r="D7" i="2" s="1"/>
  <c r="D8" i="1" l="1"/>
  <c r="F5" i="2" l="1"/>
  <c r="D9" i="1" l="1"/>
  <c r="D7" i="1" s="1"/>
  <c r="F5" i="1" s="1"/>
</calcChain>
</file>

<file path=xl/sharedStrings.xml><?xml version="1.0" encoding="utf-8"?>
<sst xmlns="http://schemas.openxmlformats.org/spreadsheetml/2006/main" count="500" uniqueCount="46">
  <si>
    <t>სახელმწიფო შესყიდვების წლიური გეგმის ფორმა</t>
  </si>
  <si>
    <t xml:space="preserve">1. შედგენის თარიღი </t>
  </si>
  <si>
    <t>2. შემსყიდველი ორგანიზაციის საიდენტიფიკაციო კოდი 211324351</t>
  </si>
  <si>
    <t xml:space="preserve">3. შემსყიდველი ორგანიზაციის დასახელება: სსიპ ლ. საყვარელიძის სახ. დაავადებათა კონტროლისა და საზოგადოებრივი ჯანმრთელობის ეროვნული ცენტრი    </t>
  </si>
  <si>
    <t>5. სახელმწიფო შესყიდვების გეგმით გათვალისწინებული ჯამური თანხა დაფინანსების წყაროს შესაბამისად</t>
  </si>
  <si>
    <t>ლარი</t>
  </si>
  <si>
    <t>N</t>
  </si>
  <si>
    <t>დანაყოფის კოდი</t>
  </si>
  <si>
    <t>დანაყოფის დასახელება</t>
  </si>
  <si>
    <t>სავარაუდო ღირებულება</t>
  </si>
  <si>
    <t>შესყიდვის საშუალება</t>
  </si>
  <si>
    <t>შესყიდვის ვადები</t>
  </si>
  <si>
    <t>შენიშვნა</t>
  </si>
  <si>
    <t>გამარტივებული შესყიდვა</t>
  </si>
  <si>
    <t>ბეჭდვა და მასთან დაკავშირებული მომსახურებები</t>
  </si>
  <si>
    <t>ახალგაზრდების გლობალური თამბქოს კვლევა</t>
  </si>
  <si>
    <t>რესტორნებისა და კვების საწარმოების მომსახურეობები </t>
  </si>
  <si>
    <t xml:space="preserve">2014 წლის I-IV  </t>
  </si>
  <si>
    <t>დანართი N1.8</t>
  </si>
  <si>
    <t>4. დაფინანსების წყარო: ჯანმრთელობის მსოფლიო ორგანიზაცია</t>
  </si>
  <si>
    <t>საოფისე მანქანა-დანადგარები, აღჭურვილობა და საკანცელარიო ნივთები, კომპიუტერების, პრინტერებისა და ავეჯის გარდა</t>
  </si>
  <si>
    <t>ოფისის მუშაობის უზრუნველყოფასთან დაკავშირებული მომსახურებები</t>
  </si>
  <si>
    <t>2014 წლის I-III</t>
  </si>
  <si>
    <t>1. შედგენის თარიღი 21.01.2014</t>
  </si>
  <si>
    <t>ტვირთის გადაზიდვისა და შენახვის მომსახურებები</t>
  </si>
  <si>
    <t>2014 წლის I-IV</t>
  </si>
  <si>
    <t>საქართველოში ბაქტერიული მენინგიტის ეპიდემიური ზედამხედველობისა და ავადობის ტვირთის შეფასება</t>
  </si>
  <si>
    <t>1. შედგენის თარიღი 11.02.2014</t>
  </si>
  <si>
    <t>ჯანმრთელობის მსოფლიო ორგანიზაცია: საქართველოში ბაქტერიული მენინგიტის ეპიდემიური ზედამხედველობისა და ავადობის ტვირთის შეფასება</t>
  </si>
  <si>
    <t>ჯანმრთელობის მსოფლიო ორგანიზაცია: ახალგაზრდების გლობალური თამბქოს კვლევა</t>
  </si>
  <si>
    <t>სამედიცინო მოწყობილობები</t>
  </si>
  <si>
    <t>კონსოლიდირებული შესყიდვა</t>
  </si>
  <si>
    <t>სატელეკომუნიკაციო მომსახურებები</t>
  </si>
  <si>
    <t>ბაქტერიული მენინგიტის ზედამხედველობისა და დაავადებათა გადამტანების შეფასება საქართველოში</t>
  </si>
  <si>
    <t>როტავირუსული გასტროენტერიტების  საავადმყოფოზე დაფუძნებული ეპიდზედამხედველობა და დაავადებით გამოწვეული სიმძიმის განსაზღვრა საქართველოში</t>
  </si>
  <si>
    <t>საფოსტო და საკურიერო მომსახურებები</t>
  </si>
  <si>
    <t>2014 წლის II-IV</t>
  </si>
  <si>
    <t>ჯანმრთელობის მსოფლიო ორგანიზაცია: როტავირუსული გასტროენტერიტების  საავადმყოფოზე დაფუძნებული ეპიდზედამხედველობა და დაავადებით გამოწვეული სიმძიმის განსაზღვრა საქართველოში</t>
  </si>
  <si>
    <t>ჯანმრთელობის მსოფლიო ორგანიზაცია: ბაქტერიული მენინგიტის ზედამხედველობისა და დაავადებათა გადამტანების შეფასება საქართველოში</t>
  </si>
  <si>
    <t>ჯანმრთელობის მსოფლიო ორგანიზაცია/ბაქტერიული მენინგიტის ზედამხედველობისა და დაავადებათა გადამტანების შეფასება საქართველოში</t>
  </si>
  <si>
    <t xml:space="preserve">ჯანმრთელობის მსოფლიო ორგანიზაცია/როტავირუსული გასტროენტერიტების  საავადმყოფოზე დაფუძნებული ეპიდზედამხედველობა და დაავადებით გამოწვეული სიმძიმის განსაზღვრა საქართველოში </t>
  </si>
  <si>
    <t>ფარმაცევტული პროდუქტები</t>
  </si>
  <si>
    <t>2014 წლის III-IV</t>
  </si>
  <si>
    <t>საქართველოში 2014 წელს პოლიომიელიტზე გარემოს ზედამხედველობის განხორციელება</t>
  </si>
  <si>
    <t>2014 წლის IV</t>
  </si>
  <si>
    <t>კომპიუტერული მოწყობილობები და აქსესუარები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</si>
</sst>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0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Sylfae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8"/>
      <color theme="1"/>
      <name val="Sylfaen"/>
      <family val="1"/>
      <charset val="204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8"/>
      <color rgb="FFFF0000"/>
      <name val="Sylfaen"/>
      <family val="1"/>
      <charset val="204"/>
    </font>
    <font>
      <b/>
      <sz val="8"/>
      <color rgb="FFFF0000"/>
      <name val="Sylfaen"/>
      <family val="1"/>
      <charset val="204"/>
    </font>
    <font>
      <sz val="9"/>
      <name val="Calibri"/>
      <family val="2"/>
      <scheme val="minor"/>
    </font>
    <font>
      <b/>
      <sz val="8"/>
      <name val="Sylfae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2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40" fontId="4" fillId="2" borderId="10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vertical="center" wrapText="1"/>
    </xf>
    <xf numFmtId="164" fontId="0" fillId="0" borderId="0" xfId="0" applyNumberFormat="1"/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vertical="center" wrapText="1"/>
    </xf>
    <xf numFmtId="0" fontId="11" fillId="0" borderId="0" xfId="0" applyFont="1"/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vertical="center" wrapText="1"/>
    </xf>
    <xf numFmtId="0" fontId="17" fillId="0" borderId="0" xfId="0" applyFont="1"/>
    <xf numFmtId="0" fontId="18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/>
    <xf numFmtId="0" fontId="15" fillId="0" borderId="1" xfId="0" applyFont="1" applyBorder="1" applyAlignment="1">
      <alignment horizontal="center" vertical="center"/>
    </xf>
    <xf numFmtId="40" fontId="17" fillId="0" borderId="0" xfId="0" applyNumberFormat="1" applyFont="1"/>
    <xf numFmtId="0" fontId="15" fillId="3" borderId="8" xfId="0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6" fillId="3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9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5" fillId="4" borderId="0" xfId="0" applyNumberFormat="1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left"/>
    </xf>
    <xf numFmtId="0" fontId="19" fillId="5" borderId="8" xfId="0" applyFont="1" applyFill="1" applyBorder="1" applyAlignment="1">
      <alignment horizontal="center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6" fillId="5" borderId="1" xfId="0" applyNumberFormat="1" applyFont="1" applyFill="1" applyBorder="1" applyAlignment="1">
      <alignment vertical="center" wrapText="1"/>
    </xf>
    <xf numFmtId="2" fontId="17" fillId="0" borderId="0" xfId="0" applyNumberFormat="1" applyFont="1"/>
    <xf numFmtId="0" fontId="9" fillId="2" borderId="15" xfId="0" applyFont="1" applyFill="1" applyBorder="1" applyAlignment="1">
      <alignment horizontal="center" vertical="center" wrapText="1"/>
    </xf>
    <xf numFmtId="40" fontId="4" fillId="2" borderId="16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6" fillId="0" borderId="9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vertical="center" wrapText="1"/>
    </xf>
    <xf numFmtId="0" fontId="19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0" fontId="19" fillId="5" borderId="18" xfId="0" applyFont="1" applyFill="1" applyBorder="1" applyAlignment="1">
      <alignment horizontal="center" vertical="center"/>
    </xf>
    <xf numFmtId="0" fontId="5" fillId="5" borderId="9" xfId="0" applyNumberFormat="1" applyFont="1" applyFill="1" applyBorder="1" applyAlignment="1">
      <alignment horizontal="center" vertical="center" wrapText="1"/>
    </xf>
    <xf numFmtId="2" fontId="5" fillId="5" borderId="9" xfId="0" applyNumberFormat="1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16" fillId="5" borderId="9" xfId="0" applyNumberFormat="1" applyFont="1" applyFill="1" applyBorder="1" applyAlignment="1">
      <alignment vertical="center" wrapText="1"/>
    </xf>
    <xf numFmtId="2" fontId="17" fillId="0" borderId="0" xfId="0" applyNumberFormat="1" applyFont="1" applyFill="1"/>
    <xf numFmtId="2" fontId="0" fillId="0" borderId="0" xfId="0" applyNumberFormat="1"/>
    <xf numFmtId="0" fontId="19" fillId="5" borderId="11" xfId="0" applyFont="1" applyFill="1" applyBorder="1" applyAlignment="1">
      <alignment horizontal="center" vertical="center"/>
    </xf>
    <xf numFmtId="0" fontId="5" fillId="5" borderId="10" xfId="0" applyNumberFormat="1" applyFont="1" applyFill="1" applyBorder="1" applyAlignment="1">
      <alignment horizontal="center" vertical="center" wrapText="1"/>
    </xf>
    <xf numFmtId="2" fontId="5" fillId="5" borderId="10" xfId="0" applyNumberFormat="1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7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C10" sqref="C10"/>
    </sheetView>
  </sheetViews>
  <sheetFormatPr defaultRowHeight="15" x14ac:dyDescent="0.25"/>
  <cols>
    <col min="1" max="1" width="4.5703125" customWidth="1"/>
    <col min="2" max="2" width="15.28515625" customWidth="1"/>
    <col min="3" max="3" width="28" customWidth="1"/>
    <col min="4" max="4" width="16.5703125" customWidth="1"/>
    <col min="5" max="5" width="17.5703125" customWidth="1"/>
    <col min="6" max="6" width="15.5703125" customWidth="1"/>
    <col min="7" max="7" width="28.85546875" customWidth="1"/>
    <col min="8" max="11" width="0" hidden="1" customWidth="1"/>
  </cols>
  <sheetData>
    <row r="1" spans="1:13" ht="44.25" customHeight="1" x14ac:dyDescent="0.25">
      <c r="A1" s="101" t="s">
        <v>18</v>
      </c>
      <c r="B1" s="101"/>
      <c r="C1" s="101"/>
      <c r="D1" s="101"/>
      <c r="E1" s="101"/>
      <c r="F1" s="101"/>
      <c r="G1" s="101"/>
    </row>
    <row r="2" spans="1:13" ht="34.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3" ht="45.75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3" ht="74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</row>
    <row r="5" spans="1:13" ht="63.75" customHeight="1" thickBot="1" x14ac:dyDescent="0.3">
      <c r="A5" s="97" t="s">
        <v>4</v>
      </c>
      <c r="B5" s="98"/>
      <c r="C5" s="98"/>
      <c r="D5" s="98"/>
      <c r="E5" s="98"/>
      <c r="F5" s="1">
        <f>D7</f>
        <v>1287.5999999999999</v>
      </c>
      <c r="G5" s="2" t="s">
        <v>5</v>
      </c>
    </row>
    <row r="6" spans="1:13" ht="46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3" ht="46.5" customHeight="1" x14ac:dyDescent="0.25">
      <c r="A7" s="12">
        <v>1</v>
      </c>
      <c r="B7" s="105" t="s">
        <v>15</v>
      </c>
      <c r="C7" s="106"/>
      <c r="D7" s="10">
        <f>SUM(D8:D9)</f>
        <v>1287.5999999999999</v>
      </c>
      <c r="E7" s="10"/>
      <c r="F7" s="10"/>
      <c r="G7" s="11"/>
    </row>
    <row r="8" spans="1:13" ht="53.25" customHeight="1" x14ac:dyDescent="0.25">
      <c r="A8" s="6">
        <v>1</v>
      </c>
      <c r="B8" s="7">
        <v>79800000</v>
      </c>
      <c r="C8" s="7" t="s">
        <v>14</v>
      </c>
      <c r="D8" s="7">
        <f>350*M9</f>
        <v>600.88</v>
      </c>
      <c r="E8" s="7" t="s">
        <v>13</v>
      </c>
      <c r="F8" s="9" t="s">
        <v>17</v>
      </c>
      <c r="G8" s="99"/>
    </row>
    <row r="9" spans="1:13" ht="52.5" customHeight="1" x14ac:dyDescent="0.25">
      <c r="A9" s="6">
        <v>2</v>
      </c>
      <c r="B9" s="7">
        <v>55300000</v>
      </c>
      <c r="C9" s="7" t="s">
        <v>16</v>
      </c>
      <c r="D9" s="7">
        <f>400*M9</f>
        <v>686.72</v>
      </c>
      <c r="E9" s="7" t="s">
        <v>13</v>
      </c>
      <c r="F9" s="9" t="s">
        <v>17</v>
      </c>
      <c r="G9" s="100"/>
      <c r="M9" s="8">
        <v>1.7168000000000001</v>
      </c>
    </row>
    <row r="10" spans="1:13" ht="42.75" customHeight="1" x14ac:dyDescent="0.25"/>
  </sheetData>
  <mergeCells count="9">
    <mergeCell ref="A5:E5"/>
    <mergeCell ref="G8:G9"/>
    <mergeCell ref="A1:G1"/>
    <mergeCell ref="A2:G2"/>
    <mergeCell ref="A3:D3"/>
    <mergeCell ref="E3:G3"/>
    <mergeCell ref="A4:D4"/>
    <mergeCell ref="E4:G4"/>
    <mergeCell ref="B7:C7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zoomScaleNormal="100" workbookViewId="0">
      <selection activeCell="D8" sqref="D8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6" customWidth="1"/>
    <col min="6" max="6" width="14" customWidth="1"/>
    <col min="7" max="7" width="26.5703125" customWidth="1"/>
    <col min="8" max="11" width="0" hidden="1" customWidth="1"/>
  </cols>
  <sheetData>
    <row r="1" spans="1:13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3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3" ht="30" customHeight="1" x14ac:dyDescent="0.25">
      <c r="A3" s="103" t="s">
        <v>23</v>
      </c>
      <c r="B3" s="103"/>
      <c r="C3" s="103"/>
      <c r="D3" s="103"/>
      <c r="E3" s="104" t="s">
        <v>2</v>
      </c>
      <c r="F3" s="104"/>
      <c r="G3" s="104"/>
    </row>
    <row r="4" spans="1:13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</row>
    <row r="5" spans="1:13" ht="41.25" customHeight="1" thickBot="1" x14ac:dyDescent="0.3">
      <c r="A5" s="97" t="s">
        <v>4</v>
      </c>
      <c r="B5" s="98"/>
      <c r="C5" s="98"/>
      <c r="D5" s="98"/>
      <c r="E5" s="98"/>
      <c r="F5" s="1">
        <f>D7</f>
        <v>2660.6000000000004</v>
      </c>
      <c r="G5" s="2" t="s">
        <v>5</v>
      </c>
    </row>
    <row r="6" spans="1:13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3" ht="29.25" customHeight="1" x14ac:dyDescent="0.25">
      <c r="A7" s="12">
        <v>1</v>
      </c>
      <c r="B7" s="105" t="s">
        <v>15</v>
      </c>
      <c r="C7" s="106"/>
      <c r="D7" s="13">
        <f>SUM(D8:D11)</f>
        <v>2660.6000000000004</v>
      </c>
      <c r="E7" s="10"/>
      <c r="F7" s="10"/>
      <c r="G7" s="11"/>
    </row>
    <row r="8" spans="1:13" s="22" customFormat="1" ht="50.25" customHeight="1" x14ac:dyDescent="0.25">
      <c r="A8" s="17">
        <v>1.1000000000000001</v>
      </c>
      <c r="B8" s="18">
        <v>79800000</v>
      </c>
      <c r="C8" s="18" t="s">
        <v>14</v>
      </c>
      <c r="D8" s="19">
        <f>600.88+721</f>
        <v>1321.88</v>
      </c>
      <c r="E8" s="18" t="s">
        <v>13</v>
      </c>
      <c r="F8" s="20" t="s">
        <v>22</v>
      </c>
      <c r="G8" s="21"/>
    </row>
    <row r="9" spans="1:13" ht="57.75" customHeight="1" x14ac:dyDescent="0.25">
      <c r="A9" s="16">
        <v>1.2</v>
      </c>
      <c r="B9" s="7">
        <v>55300000</v>
      </c>
      <c r="C9" s="7" t="s">
        <v>16</v>
      </c>
      <c r="D9" s="7">
        <f>400*M9</f>
        <v>686.72</v>
      </c>
      <c r="E9" s="7" t="s">
        <v>13</v>
      </c>
      <c r="F9" s="9" t="s">
        <v>22</v>
      </c>
      <c r="G9" s="14"/>
      <c r="M9" s="8">
        <v>1.7168000000000001</v>
      </c>
    </row>
    <row r="10" spans="1:13" s="22" customFormat="1" ht="66" customHeight="1" x14ac:dyDescent="0.25">
      <c r="A10" s="17">
        <v>1.3</v>
      </c>
      <c r="B10" s="18">
        <v>30100000</v>
      </c>
      <c r="C10" s="18" t="s">
        <v>20</v>
      </c>
      <c r="D10" s="25">
        <v>309</v>
      </c>
      <c r="E10" s="18" t="s">
        <v>13</v>
      </c>
      <c r="F10" s="20" t="s">
        <v>22</v>
      </c>
      <c r="G10" s="23"/>
    </row>
    <row r="11" spans="1:13" s="22" customFormat="1" ht="47.25" customHeight="1" x14ac:dyDescent="0.25">
      <c r="A11" s="24">
        <v>1.4</v>
      </c>
      <c r="B11" s="18">
        <v>79500000</v>
      </c>
      <c r="C11" s="18" t="s">
        <v>21</v>
      </c>
      <c r="D11" s="18">
        <v>343</v>
      </c>
      <c r="E11" s="18" t="s">
        <v>13</v>
      </c>
      <c r="F11" s="20" t="s">
        <v>22</v>
      </c>
      <c r="G11" s="23"/>
    </row>
    <row r="15" spans="1:13" x14ac:dyDescent="0.25">
      <c r="L15" s="15"/>
    </row>
  </sheetData>
  <autoFilter ref="A6:M11"/>
  <mergeCells count="8">
    <mergeCell ref="A5:E5"/>
    <mergeCell ref="B7:C7"/>
    <mergeCell ref="A1:G1"/>
    <mergeCell ref="A2:G2"/>
    <mergeCell ref="A3:D3"/>
    <mergeCell ref="E3:G3"/>
    <mergeCell ref="A4:D4"/>
    <mergeCell ref="E4:G4"/>
  </mergeCells>
  <pageMargins left="0.7" right="0.7" top="0.75" bottom="0.75" header="0.3" footer="0.3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A4" zoomScale="106" zoomScaleNormal="106" workbookViewId="0">
      <selection activeCell="L7" sqref="L7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6" customWidth="1"/>
    <col min="6" max="6" width="14" customWidth="1"/>
    <col min="7" max="7" width="26.5703125" customWidth="1"/>
    <col min="8" max="11" width="0" hidden="1" customWidth="1"/>
    <col min="12" max="12" width="43.42578125" customWidth="1"/>
  </cols>
  <sheetData>
    <row r="1" spans="1:14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4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4" ht="33" customHeight="1" x14ac:dyDescent="0.25">
      <c r="A3" s="103" t="s">
        <v>27</v>
      </c>
      <c r="B3" s="103"/>
      <c r="C3" s="103"/>
      <c r="D3" s="103"/>
      <c r="E3" s="104" t="s">
        <v>2</v>
      </c>
      <c r="F3" s="104"/>
      <c r="G3" s="104"/>
    </row>
    <row r="4" spans="1:14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</row>
    <row r="5" spans="1:14" ht="38.25" customHeight="1" thickBot="1" x14ac:dyDescent="0.3">
      <c r="A5" s="97" t="s">
        <v>4</v>
      </c>
      <c r="B5" s="98"/>
      <c r="C5" s="98"/>
      <c r="D5" s="98"/>
      <c r="E5" s="98"/>
      <c r="F5" s="1">
        <f>(D7+D12)</f>
        <v>3086.7100000000005</v>
      </c>
      <c r="G5" s="2" t="s">
        <v>5</v>
      </c>
    </row>
    <row r="6" spans="1:14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4" ht="29.25" customHeight="1" x14ac:dyDescent="0.25">
      <c r="A7" s="12">
        <v>1</v>
      </c>
      <c r="B7" s="105" t="s">
        <v>15</v>
      </c>
      <c r="C7" s="106"/>
      <c r="D7" s="13">
        <f>SUM(D8:D11)</f>
        <v>2660.6000000000004</v>
      </c>
      <c r="E7" s="10"/>
      <c r="F7" s="10"/>
      <c r="G7" s="11"/>
      <c r="L7" s="40" t="s">
        <v>29</v>
      </c>
    </row>
    <row r="8" spans="1:14" s="29" customFormat="1" ht="42" customHeight="1" x14ac:dyDescent="0.25">
      <c r="A8" s="26">
        <v>1.1000000000000001</v>
      </c>
      <c r="B8" s="7">
        <v>79800000</v>
      </c>
      <c r="C8" s="7" t="s">
        <v>14</v>
      </c>
      <c r="D8" s="27">
        <f>600.88+721</f>
        <v>1321.88</v>
      </c>
      <c r="E8" s="7" t="s">
        <v>13</v>
      </c>
      <c r="F8" s="9" t="s">
        <v>22</v>
      </c>
      <c r="G8" s="28"/>
    </row>
    <row r="9" spans="1:14" s="29" customFormat="1" ht="30" customHeight="1" x14ac:dyDescent="0.25">
      <c r="A9" s="26">
        <v>1.2</v>
      </c>
      <c r="B9" s="7">
        <v>55300000</v>
      </c>
      <c r="C9" s="7" t="s">
        <v>16</v>
      </c>
      <c r="D9" s="7">
        <f>400*M9</f>
        <v>686.72</v>
      </c>
      <c r="E9" s="7" t="s">
        <v>13</v>
      </c>
      <c r="F9" s="9" t="s">
        <v>22</v>
      </c>
      <c r="G9" s="28"/>
      <c r="M9" s="30">
        <v>1.7168000000000001</v>
      </c>
    </row>
    <row r="10" spans="1:14" s="29" customFormat="1" ht="59.25" customHeight="1" x14ac:dyDescent="0.25">
      <c r="A10" s="26">
        <v>1.3</v>
      </c>
      <c r="B10" s="7">
        <v>30100000</v>
      </c>
      <c r="C10" s="7" t="s">
        <v>20</v>
      </c>
      <c r="D10" s="31">
        <v>309</v>
      </c>
      <c r="E10" s="7" t="s">
        <v>13</v>
      </c>
      <c r="F10" s="9" t="s">
        <v>22</v>
      </c>
      <c r="G10" s="32"/>
    </row>
    <row r="11" spans="1:14" s="29" customFormat="1" ht="37.5" customHeight="1" x14ac:dyDescent="0.25">
      <c r="A11" s="33">
        <v>1.4</v>
      </c>
      <c r="B11" s="7">
        <v>79500000</v>
      </c>
      <c r="C11" s="7" t="s">
        <v>21</v>
      </c>
      <c r="D11" s="7">
        <v>343</v>
      </c>
      <c r="E11" s="7" t="s">
        <v>13</v>
      </c>
      <c r="F11" s="9" t="s">
        <v>22</v>
      </c>
      <c r="G11" s="32"/>
      <c r="N11" s="34"/>
    </row>
    <row r="12" spans="1:14" ht="51.75" customHeight="1" x14ac:dyDescent="0.25">
      <c r="A12" s="12">
        <v>2</v>
      </c>
      <c r="B12" s="105" t="s">
        <v>26</v>
      </c>
      <c r="C12" s="106"/>
      <c r="D12" s="13">
        <f>SUM(D13)</f>
        <v>426.11</v>
      </c>
      <c r="E12" s="10"/>
      <c r="F12" s="10"/>
      <c r="G12" s="11"/>
      <c r="L12" s="40" t="s">
        <v>28</v>
      </c>
    </row>
    <row r="13" spans="1:14" s="29" customFormat="1" ht="31.5" customHeight="1" x14ac:dyDescent="0.25">
      <c r="A13" s="35">
        <v>1.1000000000000001</v>
      </c>
      <c r="B13" s="36">
        <v>63100000</v>
      </c>
      <c r="C13" s="36" t="s">
        <v>24</v>
      </c>
      <c r="D13" s="37">
        <v>426.11</v>
      </c>
      <c r="E13" s="36" t="s">
        <v>13</v>
      </c>
      <c r="F13" s="38" t="s">
        <v>25</v>
      </c>
      <c r="G13" s="39"/>
    </row>
    <row r="17" spans="12:12" x14ac:dyDescent="0.25">
      <c r="L17" s="15"/>
    </row>
  </sheetData>
  <mergeCells count="9">
    <mergeCell ref="A5:E5"/>
    <mergeCell ref="B7:C7"/>
    <mergeCell ref="B12:C12"/>
    <mergeCell ref="A1:G1"/>
    <mergeCell ref="A2:G2"/>
    <mergeCell ref="A3:D3"/>
    <mergeCell ref="E3:G3"/>
    <mergeCell ref="A4:D4"/>
    <mergeCell ref="E4:G4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Normal="100" workbookViewId="0">
      <selection activeCell="D8" sqref="D8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8.5703125" customWidth="1"/>
    <col min="6" max="6" width="14" customWidth="1"/>
    <col min="7" max="7" width="26.5703125" customWidth="1"/>
    <col min="8" max="11" width="0" hidden="1" customWidth="1"/>
    <col min="12" max="12" width="49.28515625" hidden="1" customWidth="1"/>
    <col min="14" max="14" width="66.85546875" customWidth="1"/>
  </cols>
  <sheetData>
    <row r="1" spans="1:15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5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5" ht="33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5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  <c r="N4" s="52" t="s">
        <v>39</v>
      </c>
    </row>
    <row r="5" spans="1:15" ht="68.25" customHeight="1" thickBot="1" x14ac:dyDescent="0.3">
      <c r="A5" s="97" t="s">
        <v>4</v>
      </c>
      <c r="B5" s="98"/>
      <c r="C5" s="98"/>
      <c r="D5" s="98"/>
      <c r="E5" s="98"/>
      <c r="F5" s="1">
        <f>(D7+D12+D18)</f>
        <v>12911.890000000001</v>
      </c>
      <c r="G5" s="2" t="s">
        <v>5</v>
      </c>
      <c r="N5" s="52" t="s">
        <v>40</v>
      </c>
    </row>
    <row r="6" spans="1:15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5" ht="33" customHeight="1" x14ac:dyDescent="0.25">
      <c r="A7" s="12">
        <v>1</v>
      </c>
      <c r="B7" s="105" t="s">
        <v>15</v>
      </c>
      <c r="C7" s="106"/>
      <c r="D7" s="13">
        <f>SUBTOTAL(9,D8:D11)</f>
        <v>2660.6000000000004</v>
      </c>
      <c r="E7" s="10"/>
      <c r="F7" s="10"/>
      <c r="G7" s="11"/>
      <c r="L7" s="48" t="s">
        <v>29</v>
      </c>
    </row>
    <row r="8" spans="1:15" s="29" customFormat="1" ht="42" customHeight="1" x14ac:dyDescent="0.25">
      <c r="A8" s="54">
        <v>1.1000000000000001</v>
      </c>
      <c r="B8" s="7">
        <v>79800000</v>
      </c>
      <c r="C8" s="7" t="s">
        <v>14</v>
      </c>
      <c r="D8" s="27">
        <f>600.88+721</f>
        <v>1321.88</v>
      </c>
      <c r="E8" s="7" t="s">
        <v>13</v>
      </c>
      <c r="F8" s="9" t="s">
        <v>22</v>
      </c>
      <c r="G8" s="28"/>
      <c r="L8" s="49"/>
    </row>
    <row r="9" spans="1:15" s="29" customFormat="1" ht="30" customHeight="1" x14ac:dyDescent="0.25">
      <c r="A9" s="41">
        <v>1.2</v>
      </c>
      <c r="B9" s="7">
        <v>55300000</v>
      </c>
      <c r="C9" s="7" t="s">
        <v>16</v>
      </c>
      <c r="D9" s="7">
        <f>400*M9</f>
        <v>686.72</v>
      </c>
      <c r="E9" s="7" t="s">
        <v>13</v>
      </c>
      <c r="F9" s="9" t="s">
        <v>22</v>
      </c>
      <c r="G9" s="28"/>
      <c r="L9" s="49"/>
      <c r="M9" s="30">
        <v>1.7168000000000001</v>
      </c>
    </row>
    <row r="10" spans="1:15" s="29" customFormat="1" ht="59.25" customHeight="1" x14ac:dyDescent="0.25">
      <c r="A10" s="41">
        <v>1.3</v>
      </c>
      <c r="B10" s="7">
        <v>30100000</v>
      </c>
      <c r="C10" s="7" t="s">
        <v>20</v>
      </c>
      <c r="D10" s="31">
        <v>309</v>
      </c>
      <c r="E10" s="7" t="s">
        <v>13</v>
      </c>
      <c r="F10" s="9" t="s">
        <v>22</v>
      </c>
      <c r="G10" s="32"/>
      <c r="L10" s="49"/>
    </row>
    <row r="11" spans="1:15" s="29" customFormat="1" ht="37.5" customHeight="1" x14ac:dyDescent="0.25">
      <c r="A11" s="42">
        <v>1.4</v>
      </c>
      <c r="B11" s="7">
        <v>79500000</v>
      </c>
      <c r="C11" s="7" t="s">
        <v>21</v>
      </c>
      <c r="D11" s="7">
        <v>343</v>
      </c>
      <c r="E11" s="7" t="s">
        <v>13</v>
      </c>
      <c r="F11" s="9" t="s">
        <v>22</v>
      </c>
      <c r="G11" s="32"/>
      <c r="L11" s="49"/>
      <c r="N11" s="34"/>
      <c r="O11" s="65"/>
    </row>
    <row r="12" spans="1:15" ht="41.25" customHeight="1" x14ac:dyDescent="0.25">
      <c r="A12" s="12">
        <v>2</v>
      </c>
      <c r="B12" s="105" t="s">
        <v>33</v>
      </c>
      <c r="C12" s="106"/>
      <c r="D12" s="13">
        <f>SUBTOTAL(9,D13:D17)</f>
        <v>3919.61</v>
      </c>
      <c r="E12" s="10"/>
      <c r="F12" s="10"/>
      <c r="G12" s="11"/>
      <c r="L12" s="48" t="s">
        <v>38</v>
      </c>
    </row>
    <row r="13" spans="1:15" s="29" customFormat="1" ht="31.5" customHeight="1" x14ac:dyDescent="0.25">
      <c r="A13" s="43">
        <v>2.1</v>
      </c>
      <c r="B13" s="44">
        <v>63100000</v>
      </c>
      <c r="C13" s="44" t="s">
        <v>24</v>
      </c>
      <c r="D13" s="45">
        <f>426.11+882.2</f>
        <v>1308.31</v>
      </c>
      <c r="E13" s="44" t="s">
        <v>13</v>
      </c>
      <c r="F13" s="46" t="s">
        <v>25</v>
      </c>
      <c r="G13" s="47"/>
      <c r="L13" s="49"/>
    </row>
    <row r="14" spans="1:15" ht="25.5" customHeight="1" x14ac:dyDescent="0.25">
      <c r="A14" s="43">
        <v>2.2000000000000002</v>
      </c>
      <c r="B14" s="44">
        <v>33100000</v>
      </c>
      <c r="C14" s="44" t="s">
        <v>30</v>
      </c>
      <c r="D14" s="45">
        <f>1588+52.9+352.9</f>
        <v>1993.8000000000002</v>
      </c>
      <c r="E14" s="44" t="s">
        <v>13</v>
      </c>
      <c r="F14" s="46" t="s">
        <v>36</v>
      </c>
      <c r="G14" s="47"/>
      <c r="L14" s="50"/>
    </row>
    <row r="15" spans="1:15" ht="48.75" customHeight="1" x14ac:dyDescent="0.25">
      <c r="A15" s="43">
        <v>2.2999999999999998</v>
      </c>
      <c r="B15" s="44">
        <v>30100000</v>
      </c>
      <c r="C15" s="44" t="s">
        <v>20</v>
      </c>
      <c r="D15" s="45">
        <f>5.5*5</f>
        <v>27.5</v>
      </c>
      <c r="E15" s="44" t="s">
        <v>31</v>
      </c>
      <c r="F15" s="46" t="s">
        <v>36</v>
      </c>
      <c r="G15" s="47"/>
      <c r="L15" s="50"/>
    </row>
    <row r="16" spans="1:15" ht="49.5" customHeight="1" x14ac:dyDescent="0.25">
      <c r="A16" s="43">
        <v>2.4</v>
      </c>
      <c r="B16" s="44">
        <v>30100000</v>
      </c>
      <c r="C16" s="44" t="s">
        <v>20</v>
      </c>
      <c r="D16" s="45">
        <f>176.4-27.5</f>
        <v>148.9</v>
      </c>
      <c r="E16" s="44" t="s">
        <v>13</v>
      </c>
      <c r="F16" s="46" t="s">
        <v>36</v>
      </c>
      <c r="G16" s="47"/>
      <c r="L16" s="51"/>
    </row>
    <row r="17" spans="1:12" ht="27.75" customHeight="1" x14ac:dyDescent="0.25">
      <c r="A17" s="43">
        <v>2.5</v>
      </c>
      <c r="B17" s="44">
        <v>64200000</v>
      </c>
      <c r="C17" s="44" t="s">
        <v>32</v>
      </c>
      <c r="D17" s="45">
        <v>441.1</v>
      </c>
      <c r="E17" s="44" t="s">
        <v>31</v>
      </c>
      <c r="F17" s="46" t="s">
        <v>36</v>
      </c>
      <c r="G17" s="47"/>
      <c r="L17" s="50"/>
    </row>
    <row r="18" spans="1:12" ht="63.75" customHeight="1" x14ac:dyDescent="0.25">
      <c r="A18" s="12">
        <v>3</v>
      </c>
      <c r="B18" s="105" t="s">
        <v>34</v>
      </c>
      <c r="C18" s="106"/>
      <c r="D18" s="13">
        <f>SUBTOTAL(9,D19:D24)</f>
        <v>6331.68</v>
      </c>
      <c r="E18" s="10"/>
      <c r="F18" s="10"/>
      <c r="G18" s="11"/>
      <c r="L18" s="48" t="s">
        <v>37</v>
      </c>
    </row>
    <row r="19" spans="1:12" ht="25.5" customHeight="1" x14ac:dyDescent="0.25">
      <c r="A19" s="43">
        <v>3.1</v>
      </c>
      <c r="B19" s="44">
        <v>33100000</v>
      </c>
      <c r="C19" s="44" t="s">
        <v>30</v>
      </c>
      <c r="D19" s="45">
        <v>1407.04</v>
      </c>
      <c r="E19" s="44" t="s">
        <v>13</v>
      </c>
      <c r="F19" s="46" t="s">
        <v>36</v>
      </c>
      <c r="G19" s="47"/>
    </row>
    <row r="20" spans="1:12" ht="22.5" x14ac:dyDescent="0.25">
      <c r="A20" s="43">
        <v>3.2</v>
      </c>
      <c r="B20" s="44">
        <v>64200000</v>
      </c>
      <c r="C20" s="44" t="s">
        <v>32</v>
      </c>
      <c r="D20" s="45">
        <v>615.58000000000004</v>
      </c>
      <c r="E20" s="44" t="s">
        <v>31</v>
      </c>
      <c r="F20" s="46" t="s">
        <v>36</v>
      </c>
      <c r="G20" s="47"/>
    </row>
    <row r="21" spans="1:12" ht="49.5" customHeight="1" x14ac:dyDescent="0.25">
      <c r="A21" s="43">
        <v>3.3</v>
      </c>
      <c r="B21" s="44">
        <v>30100000</v>
      </c>
      <c r="C21" s="44" t="s">
        <v>20</v>
      </c>
      <c r="D21" s="45">
        <f>5.5*10</f>
        <v>55</v>
      </c>
      <c r="E21" s="44" t="s">
        <v>31</v>
      </c>
      <c r="F21" s="46" t="s">
        <v>36</v>
      </c>
      <c r="G21" s="47"/>
    </row>
    <row r="22" spans="1:12" ht="48" customHeight="1" x14ac:dyDescent="0.25">
      <c r="A22" s="43">
        <v>3.4</v>
      </c>
      <c r="B22" s="44">
        <v>30100000</v>
      </c>
      <c r="C22" s="44" t="s">
        <v>20</v>
      </c>
      <c r="D22" s="45">
        <f>263.82-55</f>
        <v>208.82</v>
      </c>
      <c r="E22" s="44" t="s">
        <v>13</v>
      </c>
      <c r="F22" s="46" t="s">
        <v>36</v>
      </c>
      <c r="G22" s="47"/>
    </row>
    <row r="23" spans="1:12" ht="25.5" customHeight="1" x14ac:dyDescent="0.25">
      <c r="A23" s="43">
        <v>3.5</v>
      </c>
      <c r="B23" s="44">
        <v>63100000</v>
      </c>
      <c r="C23" s="44" t="s">
        <v>24</v>
      </c>
      <c r="D23" s="45">
        <v>879.4</v>
      </c>
      <c r="E23" s="44" t="s">
        <v>13</v>
      </c>
      <c r="F23" s="46" t="s">
        <v>36</v>
      </c>
      <c r="G23" s="47"/>
    </row>
    <row r="24" spans="1:12" ht="22.5" x14ac:dyDescent="0.25">
      <c r="A24" s="43">
        <v>3.6</v>
      </c>
      <c r="B24" s="44">
        <v>64100000</v>
      </c>
      <c r="C24" s="44" t="s">
        <v>35</v>
      </c>
      <c r="D24" s="45">
        <v>3165.84</v>
      </c>
      <c r="E24" s="44" t="s">
        <v>13</v>
      </c>
      <c r="F24" s="46" t="s">
        <v>36</v>
      </c>
      <c r="G24" s="47"/>
    </row>
    <row r="25" spans="1:12" x14ac:dyDescent="0.25">
      <c r="B25" s="53"/>
    </row>
  </sheetData>
  <autoFilter ref="A6:N25"/>
  <mergeCells count="10">
    <mergeCell ref="B18:C18"/>
    <mergeCell ref="A5:E5"/>
    <mergeCell ref="B7:C7"/>
    <mergeCell ref="B12:C12"/>
    <mergeCell ref="A1:G1"/>
    <mergeCell ref="A2:G2"/>
    <mergeCell ref="A3:D3"/>
    <mergeCell ref="E3:G3"/>
    <mergeCell ref="A4:D4"/>
    <mergeCell ref="E4:G4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4" zoomScaleNormal="100" workbookViewId="0">
      <selection activeCell="D9" sqref="D9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8.5703125" customWidth="1"/>
    <col min="6" max="6" width="14" customWidth="1"/>
    <col min="7" max="7" width="26.5703125" customWidth="1"/>
    <col min="8" max="11" width="0" hidden="1" customWidth="1"/>
    <col min="12" max="12" width="49.28515625" hidden="1" customWidth="1"/>
    <col min="14" max="14" width="66.85546875" customWidth="1"/>
  </cols>
  <sheetData>
    <row r="1" spans="1:15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5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5" ht="33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5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  <c r="N4" s="52" t="s">
        <v>39</v>
      </c>
    </row>
    <row r="5" spans="1:15" ht="68.25" customHeight="1" thickBot="1" x14ac:dyDescent="0.3">
      <c r="A5" s="97" t="s">
        <v>4</v>
      </c>
      <c r="B5" s="98"/>
      <c r="C5" s="98"/>
      <c r="D5" s="98"/>
      <c r="E5" s="98"/>
      <c r="F5" s="1">
        <f>(D7+D11+D17)</f>
        <v>11593.29</v>
      </c>
      <c r="G5" s="2" t="s">
        <v>5</v>
      </c>
      <c r="N5" s="52" t="s">
        <v>40</v>
      </c>
    </row>
    <row r="6" spans="1:15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5" ht="33" customHeight="1" x14ac:dyDescent="0.25">
      <c r="A7" s="12">
        <v>1</v>
      </c>
      <c r="B7" s="105" t="s">
        <v>15</v>
      </c>
      <c r="C7" s="106"/>
      <c r="D7" s="13">
        <f>SUBTOTAL(9,D8:D10)</f>
        <v>1342</v>
      </c>
      <c r="E7" s="10"/>
      <c r="F7" s="10"/>
      <c r="G7" s="11"/>
      <c r="L7" s="48" t="s">
        <v>29</v>
      </c>
    </row>
    <row r="8" spans="1:15" s="29" customFormat="1" ht="42" customHeight="1" x14ac:dyDescent="0.25">
      <c r="A8" s="60">
        <v>1.1000000000000001</v>
      </c>
      <c r="B8" s="61">
        <v>79800000</v>
      </c>
      <c r="C8" s="61" t="s">
        <v>14</v>
      </c>
      <c r="D8" s="62">
        <f>600.88+721-631.88</f>
        <v>690.00000000000011</v>
      </c>
      <c r="E8" s="61" t="s">
        <v>13</v>
      </c>
      <c r="F8" s="63" t="s">
        <v>22</v>
      </c>
      <c r="G8" s="64"/>
      <c r="L8" s="49"/>
    </row>
    <row r="9" spans="1:15" s="29" customFormat="1" ht="48" customHeight="1" x14ac:dyDescent="0.25">
      <c r="A9" s="41">
        <v>1.2</v>
      </c>
      <c r="B9" s="7">
        <v>30100000</v>
      </c>
      <c r="C9" s="7" t="s">
        <v>20</v>
      </c>
      <c r="D9" s="31">
        <v>309</v>
      </c>
      <c r="E9" s="7" t="s">
        <v>13</v>
      </c>
      <c r="F9" s="9" t="s">
        <v>22</v>
      </c>
      <c r="G9" s="32"/>
      <c r="L9" s="49"/>
      <c r="M9" s="30">
        <v>1.7168000000000001</v>
      </c>
    </row>
    <row r="10" spans="1:15" s="29" customFormat="1" ht="59.25" customHeight="1" x14ac:dyDescent="0.25">
      <c r="A10" s="42">
        <v>1.3</v>
      </c>
      <c r="B10" s="7">
        <v>79500000</v>
      </c>
      <c r="C10" s="7" t="s">
        <v>21</v>
      </c>
      <c r="D10" s="7">
        <v>343</v>
      </c>
      <c r="E10" s="7" t="s">
        <v>13</v>
      </c>
      <c r="F10" s="9" t="s">
        <v>22</v>
      </c>
      <c r="G10" s="32"/>
      <c r="L10" s="49"/>
    </row>
    <row r="11" spans="1:15" ht="41.25" customHeight="1" x14ac:dyDescent="0.25">
      <c r="A11" s="12">
        <v>2</v>
      </c>
      <c r="B11" s="105" t="s">
        <v>33</v>
      </c>
      <c r="C11" s="106"/>
      <c r="D11" s="13">
        <f>SUBTOTAL(9,D12:D16)</f>
        <v>3919.61</v>
      </c>
      <c r="E11" s="10"/>
      <c r="F11" s="10"/>
      <c r="G11" s="11"/>
      <c r="L11" s="48" t="s">
        <v>38</v>
      </c>
      <c r="O11">
        <f>686.72+631.88</f>
        <v>1318.6</v>
      </c>
    </row>
    <row r="12" spans="1:15" s="55" customFormat="1" ht="31.5" customHeight="1" x14ac:dyDescent="0.25">
      <c r="A12" s="54">
        <v>2.1</v>
      </c>
      <c r="B12" s="7">
        <v>63100000</v>
      </c>
      <c r="C12" s="7" t="s">
        <v>24</v>
      </c>
      <c r="D12" s="27">
        <f>426.11+882.2</f>
        <v>1308.31</v>
      </c>
      <c r="E12" s="7" t="s">
        <v>13</v>
      </c>
      <c r="F12" s="9" t="s">
        <v>25</v>
      </c>
      <c r="G12" s="28"/>
      <c r="L12" s="56"/>
    </row>
    <row r="13" spans="1:15" s="57" customFormat="1" ht="25.5" customHeight="1" x14ac:dyDescent="0.25">
      <c r="A13" s="54">
        <v>2.2000000000000002</v>
      </c>
      <c r="B13" s="7">
        <v>33100000</v>
      </c>
      <c r="C13" s="7" t="s">
        <v>30</v>
      </c>
      <c r="D13" s="27">
        <f>1588+52.9+352.9</f>
        <v>1993.8000000000002</v>
      </c>
      <c r="E13" s="7" t="s">
        <v>13</v>
      </c>
      <c r="F13" s="9" t="s">
        <v>36</v>
      </c>
      <c r="G13" s="28"/>
      <c r="L13" s="58"/>
    </row>
    <row r="14" spans="1:15" s="57" customFormat="1" ht="48.75" customHeight="1" x14ac:dyDescent="0.25">
      <c r="A14" s="54">
        <v>2.2999999999999998</v>
      </c>
      <c r="B14" s="7">
        <v>30100000</v>
      </c>
      <c r="C14" s="7" t="s">
        <v>20</v>
      </c>
      <c r="D14" s="27">
        <f>5.5*5</f>
        <v>27.5</v>
      </c>
      <c r="E14" s="7" t="s">
        <v>31</v>
      </c>
      <c r="F14" s="9" t="s">
        <v>36</v>
      </c>
      <c r="G14" s="28"/>
      <c r="L14" s="58"/>
    </row>
    <row r="15" spans="1:15" s="57" customFormat="1" ht="49.5" customHeight="1" x14ac:dyDescent="0.25">
      <c r="A15" s="54">
        <v>2.4</v>
      </c>
      <c r="B15" s="7">
        <v>30100000</v>
      </c>
      <c r="C15" s="7" t="s">
        <v>20</v>
      </c>
      <c r="D15" s="27">
        <f>176.4-27.5</f>
        <v>148.9</v>
      </c>
      <c r="E15" s="7" t="s">
        <v>13</v>
      </c>
      <c r="F15" s="9" t="s">
        <v>36</v>
      </c>
      <c r="G15" s="28"/>
      <c r="L15" s="59"/>
    </row>
    <row r="16" spans="1:15" s="57" customFormat="1" ht="27.75" customHeight="1" x14ac:dyDescent="0.25">
      <c r="A16" s="54">
        <v>2.5</v>
      </c>
      <c r="B16" s="7">
        <v>64200000</v>
      </c>
      <c r="C16" s="7" t="s">
        <v>32</v>
      </c>
      <c r="D16" s="27">
        <v>441.1</v>
      </c>
      <c r="E16" s="7" t="s">
        <v>31</v>
      </c>
      <c r="F16" s="9" t="s">
        <v>36</v>
      </c>
      <c r="G16" s="28"/>
      <c r="L16" s="58"/>
    </row>
    <row r="17" spans="1:12" ht="63.75" customHeight="1" x14ac:dyDescent="0.25">
      <c r="A17" s="12">
        <v>3</v>
      </c>
      <c r="B17" s="105" t="s">
        <v>34</v>
      </c>
      <c r="C17" s="106"/>
      <c r="D17" s="13">
        <f>SUBTOTAL(9,D18:D23)</f>
        <v>6331.68</v>
      </c>
      <c r="E17" s="10"/>
      <c r="F17" s="10"/>
      <c r="G17" s="11"/>
      <c r="L17" s="48" t="s">
        <v>37</v>
      </c>
    </row>
    <row r="18" spans="1:12" s="57" customFormat="1" ht="25.5" customHeight="1" x14ac:dyDescent="0.25">
      <c r="A18" s="54">
        <v>3.1</v>
      </c>
      <c r="B18" s="7">
        <v>33100000</v>
      </c>
      <c r="C18" s="7" t="s">
        <v>30</v>
      </c>
      <c r="D18" s="27">
        <v>1407.04</v>
      </c>
      <c r="E18" s="7" t="s">
        <v>13</v>
      </c>
      <c r="F18" s="9" t="s">
        <v>36</v>
      </c>
      <c r="G18" s="28"/>
    </row>
    <row r="19" spans="1:12" s="57" customFormat="1" ht="22.5" x14ac:dyDescent="0.25">
      <c r="A19" s="54">
        <v>3.2</v>
      </c>
      <c r="B19" s="7">
        <v>64200000</v>
      </c>
      <c r="C19" s="7" t="s">
        <v>32</v>
      </c>
      <c r="D19" s="27">
        <v>615.58000000000004</v>
      </c>
      <c r="E19" s="7" t="s">
        <v>31</v>
      </c>
      <c r="F19" s="9" t="s">
        <v>36</v>
      </c>
      <c r="G19" s="28"/>
    </row>
    <row r="20" spans="1:12" s="57" customFormat="1" ht="49.5" customHeight="1" x14ac:dyDescent="0.25">
      <c r="A20" s="54">
        <v>3.3</v>
      </c>
      <c r="B20" s="7">
        <v>30100000</v>
      </c>
      <c r="C20" s="7" t="s">
        <v>20</v>
      </c>
      <c r="D20" s="27">
        <f>5.5*10</f>
        <v>55</v>
      </c>
      <c r="E20" s="7" t="s">
        <v>31</v>
      </c>
      <c r="F20" s="9" t="s">
        <v>36</v>
      </c>
      <c r="G20" s="28"/>
    </row>
    <row r="21" spans="1:12" s="57" customFormat="1" ht="48" customHeight="1" x14ac:dyDescent="0.25">
      <c r="A21" s="54">
        <v>3.4</v>
      </c>
      <c r="B21" s="7">
        <v>30100000</v>
      </c>
      <c r="C21" s="7" t="s">
        <v>20</v>
      </c>
      <c r="D21" s="27">
        <f>263.82-55</f>
        <v>208.82</v>
      </c>
      <c r="E21" s="7" t="s">
        <v>13</v>
      </c>
      <c r="F21" s="9" t="s">
        <v>36</v>
      </c>
      <c r="G21" s="28"/>
    </row>
    <row r="22" spans="1:12" s="57" customFormat="1" ht="25.5" customHeight="1" x14ac:dyDescent="0.25">
      <c r="A22" s="54">
        <v>3.5</v>
      </c>
      <c r="B22" s="7">
        <v>63100000</v>
      </c>
      <c r="C22" s="7" t="s">
        <v>24</v>
      </c>
      <c r="D22" s="27">
        <v>879.4</v>
      </c>
      <c r="E22" s="7" t="s">
        <v>13</v>
      </c>
      <c r="F22" s="9" t="s">
        <v>36</v>
      </c>
      <c r="G22" s="28"/>
    </row>
    <row r="23" spans="1:12" s="57" customFormat="1" ht="22.5" x14ac:dyDescent="0.25">
      <c r="A23" s="54">
        <v>3.6</v>
      </c>
      <c r="B23" s="7">
        <v>64100000</v>
      </c>
      <c r="C23" s="7" t="s">
        <v>35</v>
      </c>
      <c r="D23" s="27">
        <v>3165.84</v>
      </c>
      <c r="E23" s="7" t="s">
        <v>13</v>
      </c>
      <c r="F23" s="9" t="s">
        <v>36</v>
      </c>
      <c r="G23" s="28"/>
    </row>
    <row r="24" spans="1:12" x14ac:dyDescent="0.25">
      <c r="B24" s="53"/>
    </row>
  </sheetData>
  <autoFilter ref="A6:N24"/>
  <mergeCells count="10">
    <mergeCell ref="A5:E5"/>
    <mergeCell ref="B7:C7"/>
    <mergeCell ref="B11:C11"/>
    <mergeCell ref="B17:C17"/>
    <mergeCell ref="A1:G1"/>
    <mergeCell ref="A2:G2"/>
    <mergeCell ref="A3:D3"/>
    <mergeCell ref="E3:G3"/>
    <mergeCell ref="A4:D4"/>
    <mergeCell ref="E4:G4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F45" sqref="F45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8.5703125" customWidth="1"/>
    <col min="6" max="6" width="14" customWidth="1"/>
    <col min="7" max="7" width="26.5703125" customWidth="1"/>
    <col min="8" max="11" width="0" hidden="1" customWidth="1"/>
    <col min="12" max="12" width="49.28515625" hidden="1" customWidth="1"/>
    <col min="14" max="14" width="66.85546875" customWidth="1"/>
  </cols>
  <sheetData>
    <row r="1" spans="1:15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5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5" ht="33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5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  <c r="N4" s="52" t="s">
        <v>39</v>
      </c>
    </row>
    <row r="5" spans="1:15" ht="68.25" customHeight="1" thickBot="1" x14ac:dyDescent="0.3">
      <c r="A5" s="97" t="s">
        <v>4</v>
      </c>
      <c r="B5" s="98"/>
      <c r="C5" s="98"/>
      <c r="D5" s="98"/>
      <c r="E5" s="98"/>
      <c r="F5" s="1">
        <f>(D7+D11+D17+D24)</f>
        <v>16792.29</v>
      </c>
      <c r="G5" s="2" t="s">
        <v>5</v>
      </c>
      <c r="N5" s="52" t="s">
        <v>40</v>
      </c>
    </row>
    <row r="6" spans="1:15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5" ht="33" customHeight="1" x14ac:dyDescent="0.25">
      <c r="A7" s="12">
        <v>1</v>
      </c>
      <c r="B7" s="105" t="s">
        <v>15</v>
      </c>
      <c r="C7" s="106"/>
      <c r="D7" s="13">
        <f>SUBTOTAL(9,D8:D10)</f>
        <v>1342</v>
      </c>
      <c r="E7" s="10"/>
      <c r="F7" s="10"/>
      <c r="G7" s="11"/>
      <c r="L7" s="48" t="s">
        <v>29</v>
      </c>
    </row>
    <row r="8" spans="1:15" s="55" customFormat="1" ht="42" customHeight="1" x14ac:dyDescent="0.25">
      <c r="A8" s="54">
        <v>1.1000000000000001</v>
      </c>
      <c r="B8" s="7">
        <v>79800000</v>
      </c>
      <c r="C8" s="7" t="s">
        <v>14</v>
      </c>
      <c r="D8" s="27">
        <f>600.88+721-631.88</f>
        <v>690.00000000000011</v>
      </c>
      <c r="E8" s="7" t="s">
        <v>13</v>
      </c>
      <c r="F8" s="9" t="s">
        <v>22</v>
      </c>
      <c r="G8" s="28"/>
      <c r="L8" s="56"/>
    </row>
    <row r="9" spans="1:15" s="29" customFormat="1" ht="48" customHeight="1" x14ac:dyDescent="0.25">
      <c r="A9" s="41">
        <v>1.2</v>
      </c>
      <c r="B9" s="7">
        <v>30100000</v>
      </c>
      <c r="C9" s="7" t="s">
        <v>20</v>
      </c>
      <c r="D9" s="31">
        <v>309</v>
      </c>
      <c r="E9" s="7" t="s">
        <v>13</v>
      </c>
      <c r="F9" s="9" t="s">
        <v>22</v>
      </c>
      <c r="G9" s="32"/>
      <c r="L9" s="49"/>
      <c r="M9" s="30">
        <v>1.7168000000000001</v>
      </c>
    </row>
    <row r="10" spans="1:15" s="29" customFormat="1" ht="59.25" customHeight="1" x14ac:dyDescent="0.25">
      <c r="A10" s="42">
        <v>1.3</v>
      </c>
      <c r="B10" s="7">
        <v>79500000</v>
      </c>
      <c r="C10" s="7" t="s">
        <v>21</v>
      </c>
      <c r="D10" s="7">
        <v>343</v>
      </c>
      <c r="E10" s="7" t="s">
        <v>13</v>
      </c>
      <c r="F10" s="9" t="s">
        <v>22</v>
      </c>
      <c r="G10" s="32"/>
      <c r="L10" s="49"/>
    </row>
    <row r="11" spans="1:15" ht="41.25" customHeight="1" x14ac:dyDescent="0.25">
      <c r="A11" s="12">
        <v>2</v>
      </c>
      <c r="B11" s="105" t="s">
        <v>33</v>
      </c>
      <c r="C11" s="106"/>
      <c r="D11" s="13">
        <f>SUBTOTAL(9,D12:D16)</f>
        <v>3919.61</v>
      </c>
      <c r="E11" s="10"/>
      <c r="F11" s="10"/>
      <c r="G11" s="11"/>
      <c r="L11" s="48" t="s">
        <v>38</v>
      </c>
      <c r="O11">
        <f>686.72+631.88</f>
        <v>1318.6</v>
      </c>
    </row>
    <row r="12" spans="1:15" s="55" customFormat="1" ht="31.5" customHeight="1" x14ac:dyDescent="0.25">
      <c r="A12" s="70">
        <v>2.1</v>
      </c>
      <c r="B12" s="71">
        <v>63100000</v>
      </c>
      <c r="C12" s="71" t="s">
        <v>24</v>
      </c>
      <c r="D12" s="72">
        <f>426.11+882.2</f>
        <v>1308.31</v>
      </c>
      <c r="E12" s="71" t="s">
        <v>13</v>
      </c>
      <c r="F12" s="73" t="s">
        <v>25</v>
      </c>
      <c r="G12" s="74"/>
      <c r="L12" s="56"/>
    </row>
    <row r="13" spans="1:15" s="57" customFormat="1" ht="25.5" customHeight="1" x14ac:dyDescent="0.25">
      <c r="A13" s="69">
        <v>2.2000000000000002</v>
      </c>
      <c r="B13" s="7">
        <v>33100000</v>
      </c>
      <c r="C13" s="7" t="s">
        <v>30</v>
      </c>
      <c r="D13" s="27">
        <f>1588+52.9+352.9</f>
        <v>1993.8000000000002</v>
      </c>
      <c r="E13" s="7" t="s">
        <v>13</v>
      </c>
      <c r="F13" s="9" t="s">
        <v>36</v>
      </c>
      <c r="G13" s="28"/>
      <c r="L13" s="58"/>
    </row>
    <row r="14" spans="1:15" s="57" customFormat="1" ht="48.75" customHeight="1" x14ac:dyDescent="0.25">
      <c r="A14" s="75">
        <v>2.2999999999999998</v>
      </c>
      <c r="B14" s="76">
        <v>30100000</v>
      </c>
      <c r="C14" s="76" t="s">
        <v>20</v>
      </c>
      <c r="D14" s="77">
        <f>5.5*5</f>
        <v>27.5</v>
      </c>
      <c r="E14" s="76" t="s">
        <v>31</v>
      </c>
      <c r="F14" s="78" t="s">
        <v>36</v>
      </c>
      <c r="G14" s="79"/>
      <c r="L14" s="58"/>
    </row>
    <row r="15" spans="1:15" s="57" customFormat="1" ht="49.5" customHeight="1" x14ac:dyDescent="0.25">
      <c r="A15" s="54">
        <v>2.4</v>
      </c>
      <c r="B15" s="7">
        <v>30100000</v>
      </c>
      <c r="C15" s="7" t="s">
        <v>20</v>
      </c>
      <c r="D15" s="27">
        <f>176.4-27.5</f>
        <v>148.9</v>
      </c>
      <c r="E15" s="7" t="s">
        <v>13</v>
      </c>
      <c r="F15" s="9" t="s">
        <v>36</v>
      </c>
      <c r="G15" s="28"/>
      <c r="L15" s="59"/>
    </row>
    <row r="16" spans="1:15" s="57" customFormat="1" ht="27.75" customHeight="1" x14ac:dyDescent="0.25">
      <c r="A16" s="54">
        <v>2.5</v>
      </c>
      <c r="B16" s="7">
        <v>64200000</v>
      </c>
      <c r="C16" s="7" t="s">
        <v>32</v>
      </c>
      <c r="D16" s="27">
        <v>441.1</v>
      </c>
      <c r="E16" s="7" t="s">
        <v>31</v>
      </c>
      <c r="F16" s="9" t="s">
        <v>36</v>
      </c>
      <c r="G16" s="28"/>
      <c r="L16" s="58"/>
    </row>
    <row r="17" spans="1:12" ht="63.75" customHeight="1" x14ac:dyDescent="0.25">
      <c r="A17" s="66">
        <v>3</v>
      </c>
      <c r="B17" s="107" t="s">
        <v>34</v>
      </c>
      <c r="C17" s="108"/>
      <c r="D17" s="67">
        <f>SUBTOTAL(9,D18:D23)</f>
        <v>6331.68</v>
      </c>
      <c r="E17" s="68"/>
      <c r="F17" s="68"/>
      <c r="G17" s="11"/>
      <c r="L17" s="48" t="s">
        <v>37</v>
      </c>
    </row>
    <row r="18" spans="1:12" s="57" customFormat="1" ht="25.5" customHeight="1" x14ac:dyDescent="0.25">
      <c r="A18" s="69">
        <v>3.1</v>
      </c>
      <c r="B18" s="7">
        <v>33100000</v>
      </c>
      <c r="C18" s="7" t="s">
        <v>30</v>
      </c>
      <c r="D18" s="27">
        <v>1407.04</v>
      </c>
      <c r="E18" s="7" t="s">
        <v>13</v>
      </c>
      <c r="F18" s="9" t="s">
        <v>36</v>
      </c>
      <c r="G18" s="28"/>
    </row>
    <row r="19" spans="1:12" s="57" customFormat="1" ht="22.5" x14ac:dyDescent="0.25">
      <c r="A19" s="75">
        <v>3.2</v>
      </c>
      <c r="B19" s="76">
        <v>64200000</v>
      </c>
      <c r="C19" s="76" t="s">
        <v>32</v>
      </c>
      <c r="D19" s="77">
        <v>615.58000000000004</v>
      </c>
      <c r="E19" s="76" t="s">
        <v>31</v>
      </c>
      <c r="F19" s="78" t="s">
        <v>36</v>
      </c>
      <c r="G19" s="79"/>
    </row>
    <row r="20" spans="1:12" s="57" customFormat="1" ht="49.5" customHeight="1" x14ac:dyDescent="0.25">
      <c r="A20" s="54">
        <v>3.3</v>
      </c>
      <c r="B20" s="7">
        <v>30100000</v>
      </c>
      <c r="C20" s="7" t="s">
        <v>20</v>
      </c>
      <c r="D20" s="27">
        <f>5.5*10</f>
        <v>55</v>
      </c>
      <c r="E20" s="7" t="s">
        <v>31</v>
      </c>
      <c r="F20" s="9" t="s">
        <v>36</v>
      </c>
      <c r="G20" s="28"/>
    </row>
    <row r="21" spans="1:12" s="57" customFormat="1" ht="48" customHeight="1" x14ac:dyDescent="0.25">
      <c r="A21" s="54">
        <v>3.4</v>
      </c>
      <c r="B21" s="7">
        <v>30100000</v>
      </c>
      <c r="C21" s="7" t="s">
        <v>20</v>
      </c>
      <c r="D21" s="27">
        <f>263.82-55</f>
        <v>208.82</v>
      </c>
      <c r="E21" s="7" t="s">
        <v>13</v>
      </c>
      <c r="F21" s="9" t="s">
        <v>36</v>
      </c>
      <c r="G21" s="28"/>
    </row>
    <row r="22" spans="1:12" s="57" customFormat="1" ht="25.5" customHeight="1" x14ac:dyDescent="0.25">
      <c r="A22" s="54">
        <v>3.5</v>
      </c>
      <c r="B22" s="7">
        <v>63100000</v>
      </c>
      <c r="C22" s="7" t="s">
        <v>24</v>
      </c>
      <c r="D22" s="27">
        <v>879.4</v>
      </c>
      <c r="E22" s="7" t="s">
        <v>13</v>
      </c>
      <c r="F22" s="9" t="s">
        <v>36</v>
      </c>
      <c r="G22" s="28"/>
    </row>
    <row r="23" spans="1:12" s="57" customFormat="1" ht="22.5" x14ac:dyDescent="0.25">
      <c r="A23" s="54">
        <v>3.6</v>
      </c>
      <c r="B23" s="7">
        <v>64100000</v>
      </c>
      <c r="C23" s="7" t="s">
        <v>35</v>
      </c>
      <c r="D23" s="27">
        <v>3165.84</v>
      </c>
      <c r="E23" s="7" t="s">
        <v>13</v>
      </c>
      <c r="F23" s="9" t="s">
        <v>36</v>
      </c>
      <c r="G23" s="28"/>
    </row>
    <row r="24" spans="1:12" ht="63.75" customHeight="1" x14ac:dyDescent="0.25">
      <c r="A24" s="66">
        <v>4</v>
      </c>
      <c r="B24" s="107" t="s">
        <v>43</v>
      </c>
      <c r="C24" s="108"/>
      <c r="D24" s="67">
        <f>SUBTOTAL(9,D25:D30)</f>
        <v>5199</v>
      </c>
      <c r="E24" s="68"/>
      <c r="F24" s="68"/>
      <c r="G24" s="11"/>
      <c r="L24" s="48" t="s">
        <v>37</v>
      </c>
    </row>
    <row r="25" spans="1:12" ht="22.5" x14ac:dyDescent="0.25">
      <c r="A25" s="80">
        <v>4.0999999999999996</v>
      </c>
      <c r="B25" s="61">
        <v>33100000</v>
      </c>
      <c r="C25" s="61" t="s">
        <v>30</v>
      </c>
      <c r="D25" s="81">
        <v>1500</v>
      </c>
      <c r="E25" s="61" t="s">
        <v>13</v>
      </c>
      <c r="F25" s="63" t="s">
        <v>42</v>
      </c>
      <c r="G25" s="82"/>
    </row>
    <row r="26" spans="1:12" ht="22.5" x14ac:dyDescent="0.25">
      <c r="A26" s="80">
        <v>4.2</v>
      </c>
      <c r="B26" s="61">
        <v>33600000</v>
      </c>
      <c r="C26" s="61" t="s">
        <v>41</v>
      </c>
      <c r="D26" s="81">
        <v>3699</v>
      </c>
      <c r="E26" s="61" t="s">
        <v>13</v>
      </c>
      <c r="F26" s="63" t="s">
        <v>42</v>
      </c>
      <c r="G26" s="82"/>
    </row>
  </sheetData>
  <autoFilter ref="A6:N26"/>
  <mergeCells count="11">
    <mergeCell ref="A1:G1"/>
    <mergeCell ref="A2:G2"/>
    <mergeCell ref="A3:D3"/>
    <mergeCell ref="E3:G3"/>
    <mergeCell ref="A4:D4"/>
    <mergeCell ref="E4:G4"/>
    <mergeCell ref="B24:C24"/>
    <mergeCell ref="A5:E5"/>
    <mergeCell ref="B7:C7"/>
    <mergeCell ref="B11:C11"/>
    <mergeCell ref="B17:C17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opLeftCell="A7" zoomScaleNormal="100" workbookViewId="0">
      <selection activeCell="N12" sqref="N12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8.5703125" customWidth="1"/>
    <col min="6" max="6" width="14" customWidth="1"/>
    <col min="7" max="7" width="16.42578125" customWidth="1"/>
    <col min="8" max="11" width="0" hidden="1" customWidth="1"/>
    <col min="12" max="12" width="49.28515625" hidden="1" customWidth="1"/>
    <col min="14" max="14" width="66.85546875" customWidth="1"/>
  </cols>
  <sheetData>
    <row r="1" spans="1:15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5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5" ht="33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5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  <c r="N4" s="52" t="s">
        <v>39</v>
      </c>
    </row>
    <row r="5" spans="1:15" ht="68.25" customHeight="1" thickBot="1" x14ac:dyDescent="0.3">
      <c r="A5" s="97" t="s">
        <v>4</v>
      </c>
      <c r="B5" s="98"/>
      <c r="C5" s="98"/>
      <c r="D5" s="98"/>
      <c r="E5" s="98"/>
      <c r="F5" s="1">
        <f>(D7+D11+D15+D22)</f>
        <v>16792.29</v>
      </c>
      <c r="G5" s="2" t="s">
        <v>5</v>
      </c>
      <c r="N5" s="52" t="s">
        <v>40</v>
      </c>
    </row>
    <row r="6" spans="1:15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5" ht="33" customHeight="1" x14ac:dyDescent="0.25">
      <c r="A7" s="12">
        <v>1</v>
      </c>
      <c r="B7" s="105" t="s">
        <v>15</v>
      </c>
      <c r="C7" s="106"/>
      <c r="D7" s="13">
        <f>SUBTOTAL(9,D8:D10)</f>
        <v>1342</v>
      </c>
      <c r="E7" s="10"/>
      <c r="F7" s="10"/>
      <c r="G7" s="11"/>
      <c r="L7" s="48" t="s">
        <v>29</v>
      </c>
    </row>
    <row r="8" spans="1:15" s="55" customFormat="1" ht="42" customHeight="1" x14ac:dyDescent="0.25">
      <c r="A8" s="54">
        <v>1.1000000000000001</v>
      </c>
      <c r="B8" s="7">
        <v>79800000</v>
      </c>
      <c r="C8" s="7" t="s">
        <v>14</v>
      </c>
      <c r="D8" s="27">
        <f>600.88+721-631.88</f>
        <v>690.00000000000011</v>
      </c>
      <c r="E8" s="7" t="s">
        <v>13</v>
      </c>
      <c r="F8" s="9" t="s">
        <v>22</v>
      </c>
      <c r="G8" s="28"/>
      <c r="L8" s="56"/>
    </row>
    <row r="9" spans="1:15" s="29" customFormat="1" ht="48" customHeight="1" x14ac:dyDescent="0.25">
      <c r="A9" s="41">
        <v>1.2</v>
      </c>
      <c r="B9" s="7">
        <v>30100000</v>
      </c>
      <c r="C9" s="7" t="s">
        <v>20</v>
      </c>
      <c r="D9" s="31">
        <v>309</v>
      </c>
      <c r="E9" s="7" t="s">
        <v>13</v>
      </c>
      <c r="F9" s="9" t="s">
        <v>22</v>
      </c>
      <c r="G9" s="32"/>
      <c r="L9" s="49"/>
      <c r="M9" s="30">
        <v>1.7168000000000001</v>
      </c>
      <c r="N9" s="65"/>
    </row>
    <row r="10" spans="1:15" s="29" customFormat="1" ht="59.25" customHeight="1" x14ac:dyDescent="0.25">
      <c r="A10" s="42">
        <v>1.3</v>
      </c>
      <c r="B10" s="7">
        <v>79500000</v>
      </c>
      <c r="C10" s="7" t="s">
        <v>21</v>
      </c>
      <c r="D10" s="7">
        <v>343</v>
      </c>
      <c r="E10" s="7" t="s">
        <v>13</v>
      </c>
      <c r="F10" s="9" t="s">
        <v>22</v>
      </c>
      <c r="G10" s="32"/>
      <c r="L10" s="49"/>
    </row>
    <row r="11" spans="1:15" ht="41.25" customHeight="1" x14ac:dyDescent="0.25">
      <c r="A11" s="12">
        <v>2</v>
      </c>
      <c r="B11" s="105" t="s">
        <v>33</v>
      </c>
      <c r="C11" s="106"/>
      <c r="D11" s="13">
        <f>SUBTOTAL(9,D12:D14)</f>
        <v>3919.61</v>
      </c>
      <c r="E11" s="10"/>
      <c r="F11" s="10"/>
      <c r="G11" s="11"/>
      <c r="L11" s="48" t="s">
        <v>38</v>
      </c>
      <c r="O11">
        <f>686.72+631.88</f>
        <v>1318.6</v>
      </c>
    </row>
    <row r="12" spans="1:15" s="55" customFormat="1" ht="31.5" customHeight="1" x14ac:dyDescent="0.25">
      <c r="A12" s="85">
        <v>2.1</v>
      </c>
      <c r="B12" s="86">
        <v>63100000</v>
      </c>
      <c r="C12" s="86" t="s">
        <v>24</v>
      </c>
      <c r="D12" s="87">
        <f>426.11+882.2+85.6+27.5+148.9+149.1</f>
        <v>1719.4099999999999</v>
      </c>
      <c r="E12" s="86" t="s">
        <v>13</v>
      </c>
      <c r="F12" s="88" t="s">
        <v>25</v>
      </c>
      <c r="G12" s="89"/>
      <c r="L12" s="56"/>
      <c r="M12" s="90"/>
    </row>
    <row r="13" spans="1:15" s="57" customFormat="1" ht="25.5" customHeight="1" x14ac:dyDescent="0.25">
      <c r="A13" s="80">
        <v>2.2000000000000002</v>
      </c>
      <c r="B13" s="61">
        <v>33100000</v>
      </c>
      <c r="C13" s="61" t="s">
        <v>30</v>
      </c>
      <c r="D13" s="62">
        <f>1588+52.9+352.9-85.6</f>
        <v>1908.2000000000003</v>
      </c>
      <c r="E13" s="61" t="s">
        <v>13</v>
      </c>
      <c r="F13" s="63" t="s">
        <v>36</v>
      </c>
      <c r="G13" s="64"/>
      <c r="L13" s="58"/>
    </row>
    <row r="14" spans="1:15" s="57" customFormat="1" ht="27.75" customHeight="1" x14ac:dyDescent="0.25">
      <c r="A14" s="60">
        <v>2.2999999999999998</v>
      </c>
      <c r="B14" s="61">
        <v>64200000</v>
      </c>
      <c r="C14" s="61" t="s">
        <v>32</v>
      </c>
      <c r="D14" s="62">
        <f>441.1-149.1</f>
        <v>292</v>
      </c>
      <c r="E14" s="61" t="s">
        <v>31</v>
      </c>
      <c r="F14" s="63" t="s">
        <v>36</v>
      </c>
      <c r="G14" s="64"/>
      <c r="L14" s="58"/>
    </row>
    <row r="15" spans="1:15" ht="63.75" customHeight="1" x14ac:dyDescent="0.25">
      <c r="A15" s="66">
        <v>3</v>
      </c>
      <c r="B15" s="107" t="s">
        <v>34</v>
      </c>
      <c r="C15" s="108"/>
      <c r="D15" s="67">
        <f>SUBTOTAL(9,D16:D21)</f>
        <v>6331.68</v>
      </c>
      <c r="E15" s="68"/>
      <c r="F15" s="68"/>
      <c r="G15" s="11"/>
      <c r="L15" s="48" t="s">
        <v>37</v>
      </c>
    </row>
    <row r="16" spans="1:15" s="57" customFormat="1" ht="25.5" customHeight="1" x14ac:dyDescent="0.25">
      <c r="A16" s="69">
        <v>3.1</v>
      </c>
      <c r="B16" s="7">
        <v>33100000</v>
      </c>
      <c r="C16" s="7" t="s">
        <v>30</v>
      </c>
      <c r="D16" s="27">
        <v>1407.04</v>
      </c>
      <c r="E16" s="7" t="s">
        <v>13</v>
      </c>
      <c r="F16" s="9" t="s">
        <v>36</v>
      </c>
      <c r="G16" s="28"/>
    </row>
    <row r="17" spans="1:12" s="57" customFormat="1" ht="22.5" x14ac:dyDescent="0.25">
      <c r="A17" s="75">
        <v>3.2</v>
      </c>
      <c r="B17" s="76">
        <v>64200000</v>
      </c>
      <c r="C17" s="76" t="s">
        <v>32</v>
      </c>
      <c r="D17" s="77">
        <v>615.58000000000004</v>
      </c>
      <c r="E17" s="76" t="s">
        <v>31</v>
      </c>
      <c r="F17" s="78" t="s">
        <v>36</v>
      </c>
      <c r="G17" s="79"/>
    </row>
    <row r="18" spans="1:12" s="57" customFormat="1" ht="49.5" customHeight="1" x14ac:dyDescent="0.25">
      <c r="A18" s="54">
        <v>3.3</v>
      </c>
      <c r="B18" s="7">
        <v>30100000</v>
      </c>
      <c r="C18" s="7" t="s">
        <v>20</v>
      </c>
      <c r="D18" s="27">
        <f>5.5*10</f>
        <v>55</v>
      </c>
      <c r="E18" s="7" t="s">
        <v>31</v>
      </c>
      <c r="F18" s="9" t="s">
        <v>36</v>
      </c>
      <c r="G18" s="28"/>
    </row>
    <row r="19" spans="1:12" s="57" customFormat="1" ht="48" customHeight="1" x14ac:dyDescent="0.25">
      <c r="A19" s="54">
        <v>3.4</v>
      </c>
      <c r="B19" s="7">
        <v>30100000</v>
      </c>
      <c r="C19" s="7" t="s">
        <v>20</v>
      </c>
      <c r="D19" s="27">
        <f>263.82-55</f>
        <v>208.82</v>
      </c>
      <c r="E19" s="7" t="s">
        <v>13</v>
      </c>
      <c r="F19" s="9" t="s">
        <v>36</v>
      </c>
      <c r="G19" s="28"/>
    </row>
    <row r="20" spans="1:12" s="57" customFormat="1" ht="25.5" customHeight="1" x14ac:dyDescent="0.25">
      <c r="A20" s="54">
        <v>3.5</v>
      </c>
      <c r="B20" s="7">
        <v>63100000</v>
      </c>
      <c r="C20" s="7" t="s">
        <v>24</v>
      </c>
      <c r="D20" s="27">
        <v>879.4</v>
      </c>
      <c r="E20" s="7" t="s">
        <v>13</v>
      </c>
      <c r="F20" s="9" t="s">
        <v>36</v>
      </c>
      <c r="G20" s="28"/>
    </row>
    <row r="21" spans="1:12" s="57" customFormat="1" ht="22.5" x14ac:dyDescent="0.25">
      <c r="A21" s="54">
        <v>3.6</v>
      </c>
      <c r="B21" s="7">
        <v>64100000</v>
      </c>
      <c r="C21" s="7" t="s">
        <v>35</v>
      </c>
      <c r="D21" s="27">
        <v>3165.84</v>
      </c>
      <c r="E21" s="7" t="s">
        <v>13</v>
      </c>
      <c r="F21" s="9" t="s">
        <v>36</v>
      </c>
      <c r="G21" s="28"/>
    </row>
    <row r="22" spans="1:12" ht="63.75" customHeight="1" x14ac:dyDescent="0.25">
      <c r="A22" s="66">
        <v>4</v>
      </c>
      <c r="B22" s="107" t="s">
        <v>43</v>
      </c>
      <c r="C22" s="108"/>
      <c r="D22" s="67">
        <f>SUBTOTAL(9,D23:D28)</f>
        <v>5199</v>
      </c>
      <c r="E22" s="68"/>
      <c r="F22" s="68"/>
      <c r="G22" s="11"/>
      <c r="L22" s="48" t="s">
        <v>37</v>
      </c>
    </row>
    <row r="23" spans="1:12" ht="22.5" x14ac:dyDescent="0.25">
      <c r="A23" s="69">
        <v>4.0999999999999996</v>
      </c>
      <c r="B23" s="7">
        <v>33100000</v>
      </c>
      <c r="C23" s="7" t="s">
        <v>30</v>
      </c>
      <c r="D23" s="83">
        <v>1500</v>
      </c>
      <c r="E23" s="7" t="s">
        <v>13</v>
      </c>
      <c r="F23" s="9" t="s">
        <v>42</v>
      </c>
      <c r="G23" s="84"/>
    </row>
    <row r="24" spans="1:12" ht="22.5" x14ac:dyDescent="0.25">
      <c r="A24" s="69">
        <v>4.2</v>
      </c>
      <c r="B24" s="7">
        <v>33600000</v>
      </c>
      <c r="C24" s="7" t="s">
        <v>41</v>
      </c>
      <c r="D24" s="83">
        <v>3699</v>
      </c>
      <c r="E24" s="7" t="s">
        <v>13</v>
      </c>
      <c r="F24" s="9" t="s">
        <v>42</v>
      </c>
      <c r="G24" s="84"/>
    </row>
  </sheetData>
  <autoFilter ref="A6:N24"/>
  <mergeCells count="11">
    <mergeCell ref="A1:G1"/>
    <mergeCell ref="A2:G2"/>
    <mergeCell ref="A3:D3"/>
    <mergeCell ref="E3:G3"/>
    <mergeCell ref="A4:D4"/>
    <mergeCell ref="E4:G4"/>
    <mergeCell ref="A5:E5"/>
    <mergeCell ref="B7:C7"/>
    <mergeCell ref="B11:C11"/>
    <mergeCell ref="B15:C15"/>
    <mergeCell ref="B22:C22"/>
  </mergeCells>
  <pageMargins left="0.7" right="0.7" top="0.75" bottom="0.75" header="0.3" footer="0.3"/>
  <pageSetup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zoomScaleNormal="100" workbookViewId="0">
      <selection activeCell="N30" sqref="N30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8.5703125" customWidth="1"/>
    <col min="6" max="6" width="14" customWidth="1"/>
    <col min="7" max="7" width="16.42578125" customWidth="1"/>
    <col min="8" max="11" width="0" hidden="1" customWidth="1"/>
    <col min="12" max="12" width="49.28515625" hidden="1" customWidth="1"/>
    <col min="14" max="14" width="66.85546875" customWidth="1"/>
  </cols>
  <sheetData>
    <row r="1" spans="1:15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5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5" ht="33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5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  <c r="N4" s="52" t="s">
        <v>39</v>
      </c>
    </row>
    <row r="5" spans="1:15" ht="68.25" customHeight="1" thickBot="1" x14ac:dyDescent="0.3">
      <c r="A5" s="97" t="s">
        <v>4</v>
      </c>
      <c r="B5" s="98"/>
      <c r="C5" s="98"/>
      <c r="D5" s="98"/>
      <c r="E5" s="98"/>
      <c r="F5" s="1">
        <f>(D7+D11+D15+D23)</f>
        <v>15223.17</v>
      </c>
      <c r="G5" s="2" t="s">
        <v>5</v>
      </c>
      <c r="N5" s="52" t="s">
        <v>40</v>
      </c>
    </row>
    <row r="6" spans="1:15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5" ht="33" customHeight="1" x14ac:dyDescent="0.25">
      <c r="A7" s="12">
        <v>1</v>
      </c>
      <c r="B7" s="105" t="s">
        <v>15</v>
      </c>
      <c r="C7" s="106"/>
      <c r="D7" s="13">
        <f>SUBTOTAL(9,D8:D10)</f>
        <v>1342</v>
      </c>
      <c r="E7" s="10"/>
      <c r="F7" s="10"/>
      <c r="G7" s="11"/>
      <c r="L7" s="48" t="s">
        <v>29</v>
      </c>
    </row>
    <row r="8" spans="1:15" s="55" customFormat="1" ht="42" customHeight="1" x14ac:dyDescent="0.25">
      <c r="A8" s="54">
        <v>1.1000000000000001</v>
      </c>
      <c r="B8" s="7">
        <v>79800000</v>
      </c>
      <c r="C8" s="7" t="s">
        <v>14</v>
      </c>
      <c r="D8" s="27">
        <f>600.88+721-631.88</f>
        <v>690.00000000000011</v>
      </c>
      <c r="E8" s="7" t="s">
        <v>13</v>
      </c>
      <c r="F8" s="9" t="s">
        <v>22</v>
      </c>
      <c r="G8" s="28"/>
      <c r="L8" s="56"/>
    </row>
    <row r="9" spans="1:15" s="29" customFormat="1" ht="48" customHeight="1" x14ac:dyDescent="0.25">
      <c r="A9" s="41">
        <v>1.2</v>
      </c>
      <c r="B9" s="7">
        <v>30100000</v>
      </c>
      <c r="C9" s="7" t="s">
        <v>20</v>
      </c>
      <c r="D9" s="31">
        <v>309</v>
      </c>
      <c r="E9" s="7" t="s">
        <v>13</v>
      </c>
      <c r="F9" s="9" t="s">
        <v>22</v>
      </c>
      <c r="G9" s="32"/>
      <c r="L9" s="49"/>
      <c r="M9" s="30">
        <v>1.7168000000000001</v>
      </c>
      <c r="N9" s="65"/>
    </row>
    <row r="10" spans="1:15" s="29" customFormat="1" ht="59.25" customHeight="1" x14ac:dyDescent="0.25">
      <c r="A10" s="42">
        <v>1.3</v>
      </c>
      <c r="B10" s="7">
        <v>79500000</v>
      </c>
      <c r="C10" s="7" t="s">
        <v>21</v>
      </c>
      <c r="D10" s="7">
        <v>343</v>
      </c>
      <c r="E10" s="7" t="s">
        <v>13</v>
      </c>
      <c r="F10" s="9" t="s">
        <v>22</v>
      </c>
      <c r="G10" s="32"/>
      <c r="L10" s="49"/>
    </row>
    <row r="11" spans="1:15" ht="41.25" customHeight="1" x14ac:dyDescent="0.25">
      <c r="A11" s="12">
        <v>2</v>
      </c>
      <c r="B11" s="105" t="s">
        <v>33</v>
      </c>
      <c r="C11" s="106"/>
      <c r="D11" s="13">
        <f>SUBTOTAL(9,D12:D14)</f>
        <v>3919.61</v>
      </c>
      <c r="E11" s="10"/>
      <c r="F11" s="10"/>
      <c r="G11" s="11"/>
      <c r="L11" s="48" t="s">
        <v>38</v>
      </c>
      <c r="O11">
        <f>686.72+631.88</f>
        <v>1318.6</v>
      </c>
    </row>
    <row r="12" spans="1:15" s="55" customFormat="1" ht="31.5" customHeight="1" x14ac:dyDescent="0.25">
      <c r="A12" s="70">
        <v>2.1</v>
      </c>
      <c r="B12" s="71">
        <v>63100000</v>
      </c>
      <c r="C12" s="71" t="s">
        <v>24</v>
      </c>
      <c r="D12" s="72">
        <f>426.11+882.2+85.6+27.5+148.9+149.1</f>
        <v>1719.4099999999999</v>
      </c>
      <c r="E12" s="71" t="s">
        <v>13</v>
      </c>
      <c r="F12" s="73" t="s">
        <v>25</v>
      </c>
      <c r="G12" s="74"/>
      <c r="L12" s="56"/>
      <c r="M12" s="90"/>
    </row>
    <row r="13" spans="1:15" s="57" customFormat="1" ht="25.5" customHeight="1" x14ac:dyDescent="0.25">
      <c r="A13" s="69">
        <v>2.2000000000000002</v>
      </c>
      <c r="B13" s="7">
        <v>33100000</v>
      </c>
      <c r="C13" s="7" t="s">
        <v>30</v>
      </c>
      <c r="D13" s="27">
        <f>1588+52.9+352.9-85.6</f>
        <v>1908.2000000000003</v>
      </c>
      <c r="E13" s="7" t="s">
        <v>13</v>
      </c>
      <c r="F13" s="9" t="s">
        <v>36</v>
      </c>
      <c r="G13" s="28"/>
      <c r="L13" s="58"/>
    </row>
    <row r="14" spans="1:15" s="57" customFormat="1" ht="27.75" customHeight="1" x14ac:dyDescent="0.25">
      <c r="A14" s="54">
        <v>2.2999999999999998</v>
      </c>
      <c r="B14" s="7">
        <v>64200000</v>
      </c>
      <c r="C14" s="7" t="s">
        <v>32</v>
      </c>
      <c r="D14" s="27">
        <f>441.1-149.1</f>
        <v>292</v>
      </c>
      <c r="E14" s="7" t="s">
        <v>31</v>
      </c>
      <c r="F14" s="9" t="s">
        <v>36</v>
      </c>
      <c r="G14" s="28"/>
      <c r="L14" s="58"/>
    </row>
    <row r="15" spans="1:15" ht="63.75" customHeight="1" x14ac:dyDescent="0.25">
      <c r="A15" s="66">
        <v>3</v>
      </c>
      <c r="B15" s="107" t="s">
        <v>34</v>
      </c>
      <c r="C15" s="108"/>
      <c r="D15" s="67">
        <f>SUBTOTAL(9,D16:D22)</f>
        <v>4762.5599999999995</v>
      </c>
      <c r="E15" s="68"/>
      <c r="F15" s="68"/>
      <c r="G15" s="11"/>
      <c r="L15" s="48" t="s">
        <v>37</v>
      </c>
    </row>
    <row r="16" spans="1:15" s="57" customFormat="1" ht="25.5" customHeight="1" x14ac:dyDescent="0.25">
      <c r="A16" s="69">
        <v>3.1</v>
      </c>
      <c r="B16" s="7">
        <v>33100000</v>
      </c>
      <c r="C16" s="7" t="s">
        <v>30</v>
      </c>
      <c r="D16" s="27">
        <v>1407.04</v>
      </c>
      <c r="E16" s="7" t="s">
        <v>13</v>
      </c>
      <c r="F16" s="9" t="s">
        <v>36</v>
      </c>
      <c r="G16" s="28"/>
    </row>
    <row r="17" spans="1:12" s="57" customFormat="1" ht="22.5" x14ac:dyDescent="0.25">
      <c r="A17" s="92">
        <v>3.2</v>
      </c>
      <c r="B17" s="93">
        <v>64200000</v>
      </c>
      <c r="C17" s="93" t="s">
        <v>32</v>
      </c>
      <c r="D17" s="94">
        <f>615.58-273.88</f>
        <v>341.70000000000005</v>
      </c>
      <c r="E17" s="93" t="s">
        <v>31</v>
      </c>
      <c r="F17" s="95" t="s">
        <v>36</v>
      </c>
      <c r="G17" s="96"/>
    </row>
    <row r="18" spans="1:12" s="57" customFormat="1" ht="49.5" customHeight="1" x14ac:dyDescent="0.25">
      <c r="A18" s="60">
        <v>3.3</v>
      </c>
      <c r="B18" s="61">
        <v>30100000</v>
      </c>
      <c r="C18" s="61" t="s">
        <v>20</v>
      </c>
      <c r="D18" s="62">
        <f>5.5*10+100</f>
        <v>155</v>
      </c>
      <c r="E18" s="61" t="s">
        <v>31</v>
      </c>
      <c r="F18" s="63" t="s">
        <v>36</v>
      </c>
      <c r="G18" s="64"/>
    </row>
    <row r="19" spans="1:12" s="57" customFormat="1" ht="48" customHeight="1" x14ac:dyDescent="0.25">
      <c r="A19" s="54">
        <v>3.4</v>
      </c>
      <c r="B19" s="7">
        <v>30100000</v>
      </c>
      <c r="C19" s="7" t="s">
        <v>20</v>
      </c>
      <c r="D19" s="27">
        <f>263.82-55</f>
        <v>208.82</v>
      </c>
      <c r="E19" s="7" t="s">
        <v>13</v>
      </c>
      <c r="F19" s="9" t="s">
        <v>36</v>
      </c>
      <c r="G19" s="28"/>
    </row>
    <row r="20" spans="1:12" s="57" customFormat="1" ht="48" customHeight="1" x14ac:dyDescent="0.25">
      <c r="A20" s="60">
        <v>3.5</v>
      </c>
      <c r="B20" s="61">
        <v>30200000</v>
      </c>
      <c r="C20" s="61" t="s">
        <v>45</v>
      </c>
      <c r="D20" s="62">
        <v>50</v>
      </c>
      <c r="E20" s="61" t="s">
        <v>13</v>
      </c>
      <c r="F20" s="63" t="s">
        <v>44</v>
      </c>
      <c r="G20" s="64"/>
    </row>
    <row r="21" spans="1:12" s="57" customFormat="1" ht="25.5" customHeight="1" x14ac:dyDescent="0.25">
      <c r="A21" s="54">
        <v>3.5</v>
      </c>
      <c r="B21" s="7">
        <v>63100000</v>
      </c>
      <c r="C21" s="7" t="s">
        <v>24</v>
      </c>
      <c r="D21" s="27">
        <f>879.4-879.4</f>
        <v>0</v>
      </c>
      <c r="E21" s="7" t="s">
        <v>13</v>
      </c>
      <c r="F21" s="9" t="s">
        <v>36</v>
      </c>
      <c r="G21" s="28"/>
    </row>
    <row r="22" spans="1:12" s="57" customFormat="1" ht="22.5" x14ac:dyDescent="0.25">
      <c r="A22" s="60">
        <v>3.6</v>
      </c>
      <c r="B22" s="61">
        <v>64100000</v>
      </c>
      <c r="C22" s="61" t="s">
        <v>35</v>
      </c>
      <c r="D22" s="62">
        <f>3165.84-565.84</f>
        <v>2600</v>
      </c>
      <c r="E22" s="61" t="s">
        <v>13</v>
      </c>
      <c r="F22" s="63" t="s">
        <v>36</v>
      </c>
      <c r="G22" s="64"/>
    </row>
    <row r="23" spans="1:12" ht="63.75" customHeight="1" x14ac:dyDescent="0.25">
      <c r="A23" s="66">
        <v>4</v>
      </c>
      <c r="B23" s="107" t="s">
        <v>43</v>
      </c>
      <c r="C23" s="108"/>
      <c r="D23" s="67">
        <f>SUBTOTAL(9,D24:D29)</f>
        <v>5199</v>
      </c>
      <c r="E23" s="68"/>
      <c r="F23" s="68"/>
      <c r="G23" s="11"/>
      <c r="L23" s="48" t="s">
        <v>37</v>
      </c>
    </row>
    <row r="24" spans="1:12" ht="22.5" x14ac:dyDescent="0.25">
      <c r="A24" s="69">
        <v>4.0999999999999996</v>
      </c>
      <c r="B24" s="7">
        <v>33100000</v>
      </c>
      <c r="C24" s="7" t="s">
        <v>30</v>
      </c>
      <c r="D24" s="83">
        <v>1500</v>
      </c>
      <c r="E24" s="7" t="s">
        <v>13</v>
      </c>
      <c r="F24" s="9" t="s">
        <v>42</v>
      </c>
      <c r="G24" s="84"/>
    </row>
    <row r="25" spans="1:12" ht="22.5" x14ac:dyDescent="0.25">
      <c r="A25" s="69">
        <v>4.2</v>
      </c>
      <c r="B25" s="7">
        <v>33600000</v>
      </c>
      <c r="C25" s="7" t="s">
        <v>41</v>
      </c>
      <c r="D25" s="83">
        <v>3699</v>
      </c>
      <c r="E25" s="7" t="s">
        <v>13</v>
      </c>
      <c r="F25" s="9" t="s">
        <v>42</v>
      </c>
      <c r="G25" s="84"/>
    </row>
    <row r="29" spans="1:12" x14ac:dyDescent="0.25">
      <c r="E29" s="91">
        <f>D17-341.7</f>
        <v>0</v>
      </c>
      <c r="F29" s="91">
        <f>D22-2600</f>
        <v>0</v>
      </c>
    </row>
  </sheetData>
  <autoFilter ref="A6:N25"/>
  <mergeCells count="11">
    <mergeCell ref="A1:G1"/>
    <mergeCell ref="A2:G2"/>
    <mergeCell ref="A3:D3"/>
    <mergeCell ref="E3:G3"/>
    <mergeCell ref="A4:D4"/>
    <mergeCell ref="E4:G4"/>
    <mergeCell ref="A5:E5"/>
    <mergeCell ref="B7:C7"/>
    <mergeCell ref="B11:C11"/>
    <mergeCell ref="B15:C15"/>
    <mergeCell ref="B23:C23"/>
  </mergeCells>
  <pageMargins left="0.7" right="0.7" top="0.75" bottom="0.75" header="0.3" footer="0.3"/>
  <pageSetup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topLeftCell="A16" zoomScaleNormal="100" workbookViewId="0">
      <selection activeCell="N25" sqref="N25"/>
    </sheetView>
  </sheetViews>
  <sheetFormatPr defaultRowHeight="15" x14ac:dyDescent="0.25"/>
  <cols>
    <col min="1" max="1" width="6.7109375" bestFit="1" customWidth="1"/>
    <col min="2" max="2" width="13.28515625" customWidth="1"/>
    <col min="3" max="3" width="32.85546875" customWidth="1"/>
    <col min="4" max="4" width="14.85546875" customWidth="1"/>
    <col min="5" max="5" width="18.5703125" customWidth="1"/>
    <col min="6" max="6" width="14" customWidth="1"/>
    <col min="7" max="7" width="16.42578125" customWidth="1"/>
    <col min="8" max="11" width="0" hidden="1" customWidth="1"/>
    <col min="12" max="12" width="49.28515625" hidden="1" customWidth="1"/>
    <col min="14" max="14" width="66.85546875" customWidth="1"/>
  </cols>
  <sheetData>
    <row r="1" spans="1:15" ht="18.75" x14ac:dyDescent="0.25">
      <c r="A1" s="101" t="s">
        <v>18</v>
      </c>
      <c r="B1" s="101"/>
      <c r="C1" s="101"/>
      <c r="D1" s="101"/>
      <c r="E1" s="101"/>
      <c r="F1" s="101"/>
      <c r="G1" s="101"/>
    </row>
    <row r="2" spans="1:15" ht="24.75" customHeight="1" x14ac:dyDescent="0.25">
      <c r="A2" s="102" t="s">
        <v>0</v>
      </c>
      <c r="B2" s="102"/>
      <c r="C2" s="102"/>
      <c r="D2" s="102"/>
      <c r="E2" s="102"/>
      <c r="F2" s="102"/>
      <c r="G2" s="102"/>
    </row>
    <row r="3" spans="1:15" ht="33" customHeight="1" x14ac:dyDescent="0.25">
      <c r="A3" s="103" t="s">
        <v>1</v>
      </c>
      <c r="B3" s="103"/>
      <c r="C3" s="103"/>
      <c r="D3" s="103"/>
      <c r="E3" s="104" t="s">
        <v>2</v>
      </c>
      <c r="F3" s="104"/>
      <c r="G3" s="104"/>
    </row>
    <row r="4" spans="1:15" ht="59.25" customHeight="1" x14ac:dyDescent="0.25">
      <c r="A4" s="103" t="s">
        <v>3</v>
      </c>
      <c r="B4" s="103"/>
      <c r="C4" s="103"/>
      <c r="D4" s="103"/>
      <c r="E4" s="103" t="s">
        <v>19</v>
      </c>
      <c r="F4" s="103"/>
      <c r="G4" s="103"/>
      <c r="N4" s="52" t="s">
        <v>39</v>
      </c>
    </row>
    <row r="5" spans="1:15" ht="68.25" customHeight="1" thickBot="1" x14ac:dyDescent="0.3">
      <c r="A5" s="97" t="s">
        <v>4</v>
      </c>
      <c r="B5" s="98"/>
      <c r="C5" s="98"/>
      <c r="D5" s="98"/>
      <c r="E5" s="98"/>
      <c r="F5" s="1">
        <f>(D7+D11+D15+D23)</f>
        <v>15470.17</v>
      </c>
      <c r="G5" s="2" t="s">
        <v>5</v>
      </c>
      <c r="N5" s="52" t="s">
        <v>40</v>
      </c>
    </row>
    <row r="6" spans="1:15" ht="34.5" customHeight="1" x14ac:dyDescent="0.25">
      <c r="A6" s="3" t="s">
        <v>6</v>
      </c>
      <c r="B6" s="4" t="s">
        <v>7</v>
      </c>
      <c r="C6" s="4" t="s">
        <v>8</v>
      </c>
      <c r="D6" s="4" t="s">
        <v>9</v>
      </c>
      <c r="E6" s="4" t="s">
        <v>10</v>
      </c>
      <c r="F6" s="4" t="s">
        <v>11</v>
      </c>
      <c r="G6" s="5" t="s">
        <v>12</v>
      </c>
    </row>
    <row r="7" spans="1:15" ht="33" customHeight="1" x14ac:dyDescent="0.25">
      <c r="A7" s="12">
        <v>1</v>
      </c>
      <c r="B7" s="105" t="s">
        <v>15</v>
      </c>
      <c r="C7" s="106"/>
      <c r="D7" s="13">
        <f>SUBTOTAL(9,D8:D10)</f>
        <v>1342</v>
      </c>
      <c r="E7" s="10"/>
      <c r="F7" s="10"/>
      <c r="G7" s="11"/>
      <c r="L7" s="48" t="s">
        <v>29</v>
      </c>
    </row>
    <row r="8" spans="1:15" s="55" customFormat="1" ht="42" customHeight="1" x14ac:dyDescent="0.25">
      <c r="A8" s="54">
        <v>1.1000000000000001</v>
      </c>
      <c r="B8" s="7">
        <v>79800000</v>
      </c>
      <c r="C8" s="7" t="s">
        <v>14</v>
      </c>
      <c r="D8" s="27">
        <f>600.88+721-631.88</f>
        <v>690.00000000000011</v>
      </c>
      <c r="E8" s="7" t="s">
        <v>13</v>
      </c>
      <c r="F8" s="9" t="s">
        <v>22</v>
      </c>
      <c r="G8" s="28"/>
      <c r="L8" s="56"/>
      <c r="N8" s="90"/>
    </row>
    <row r="9" spans="1:15" s="29" customFormat="1" ht="48" customHeight="1" x14ac:dyDescent="0.25">
      <c r="A9" s="41">
        <v>1.2</v>
      </c>
      <c r="B9" s="7">
        <v>30100000</v>
      </c>
      <c r="C9" s="7" t="s">
        <v>20</v>
      </c>
      <c r="D9" s="31">
        <v>309</v>
      </c>
      <c r="E9" s="7" t="s">
        <v>13</v>
      </c>
      <c r="F9" s="9" t="s">
        <v>22</v>
      </c>
      <c r="G9" s="32"/>
      <c r="L9" s="49"/>
      <c r="M9" s="30">
        <v>1.7168000000000001</v>
      </c>
      <c r="N9" s="65"/>
    </row>
    <row r="10" spans="1:15" s="29" customFormat="1" ht="59.25" customHeight="1" x14ac:dyDescent="0.25">
      <c r="A10" s="42">
        <v>1.3</v>
      </c>
      <c r="B10" s="7">
        <v>79500000</v>
      </c>
      <c r="C10" s="7" t="s">
        <v>21</v>
      </c>
      <c r="D10" s="7">
        <v>343</v>
      </c>
      <c r="E10" s="7" t="s">
        <v>13</v>
      </c>
      <c r="F10" s="9" t="s">
        <v>22</v>
      </c>
      <c r="G10" s="32"/>
      <c r="L10" s="49"/>
    </row>
    <row r="11" spans="1:15" ht="41.25" customHeight="1" x14ac:dyDescent="0.25">
      <c r="A11" s="12">
        <v>2</v>
      </c>
      <c r="B11" s="105" t="s">
        <v>33</v>
      </c>
      <c r="C11" s="106"/>
      <c r="D11" s="13">
        <f>SUBTOTAL(9,D12:D14)</f>
        <v>3919.61</v>
      </c>
      <c r="E11" s="10"/>
      <c r="F11" s="10"/>
      <c r="G11" s="11"/>
      <c r="L11" s="48" t="s">
        <v>38</v>
      </c>
      <c r="O11">
        <f>686.72+631.88</f>
        <v>1318.6</v>
      </c>
    </row>
    <row r="12" spans="1:15" s="55" customFormat="1" ht="31.5" customHeight="1" x14ac:dyDescent="0.25">
      <c r="A12" s="70">
        <v>2.1</v>
      </c>
      <c r="B12" s="71">
        <v>63100000</v>
      </c>
      <c r="C12" s="71" t="s">
        <v>24</v>
      </c>
      <c r="D12" s="72">
        <f>426.11+882.2+85.6+27.5+148.9+149.1</f>
        <v>1719.4099999999999</v>
      </c>
      <c r="E12" s="71" t="s">
        <v>13</v>
      </c>
      <c r="F12" s="73" t="s">
        <v>25</v>
      </c>
      <c r="G12" s="74"/>
      <c r="L12" s="56"/>
      <c r="M12" s="90"/>
    </row>
    <row r="13" spans="1:15" s="57" customFormat="1" ht="25.5" customHeight="1" x14ac:dyDescent="0.25">
      <c r="A13" s="69">
        <v>2.2000000000000002</v>
      </c>
      <c r="B13" s="7">
        <v>33100000</v>
      </c>
      <c r="C13" s="7" t="s">
        <v>30</v>
      </c>
      <c r="D13" s="27">
        <f>1588+52.9+352.9-85.6</f>
        <v>1908.2000000000003</v>
      </c>
      <c r="E13" s="7" t="s">
        <v>13</v>
      </c>
      <c r="F13" s="9" t="s">
        <v>36</v>
      </c>
      <c r="G13" s="28"/>
      <c r="L13" s="58"/>
    </row>
    <row r="14" spans="1:15" s="57" customFormat="1" ht="27.75" customHeight="1" x14ac:dyDescent="0.25">
      <c r="A14" s="54">
        <v>2.2999999999999998</v>
      </c>
      <c r="B14" s="7">
        <v>64200000</v>
      </c>
      <c r="C14" s="7" t="s">
        <v>32</v>
      </c>
      <c r="D14" s="27">
        <f>441.1-149.1</f>
        <v>292</v>
      </c>
      <c r="E14" s="7" t="s">
        <v>31</v>
      </c>
      <c r="F14" s="9" t="s">
        <v>36</v>
      </c>
      <c r="G14" s="28"/>
      <c r="L14" s="58"/>
    </row>
    <row r="15" spans="1:15" ht="63.75" customHeight="1" x14ac:dyDescent="0.25">
      <c r="A15" s="66">
        <v>3</v>
      </c>
      <c r="B15" s="107" t="s">
        <v>34</v>
      </c>
      <c r="C15" s="108"/>
      <c r="D15" s="67">
        <f>SUBTOTAL(9,D16:D22)</f>
        <v>4762.5599999999995</v>
      </c>
      <c r="E15" s="68"/>
      <c r="F15" s="68"/>
      <c r="G15" s="11"/>
      <c r="L15" s="48" t="s">
        <v>37</v>
      </c>
    </row>
    <row r="16" spans="1:15" s="57" customFormat="1" ht="25.5" customHeight="1" x14ac:dyDescent="0.25">
      <c r="A16" s="69">
        <v>3.1</v>
      </c>
      <c r="B16" s="7">
        <v>33100000</v>
      </c>
      <c r="C16" s="7" t="s">
        <v>30</v>
      </c>
      <c r="D16" s="27">
        <v>1407.04</v>
      </c>
      <c r="E16" s="7" t="s">
        <v>13</v>
      </c>
      <c r="F16" s="9" t="s">
        <v>36</v>
      </c>
      <c r="G16" s="28"/>
    </row>
    <row r="17" spans="1:12" s="57" customFormat="1" ht="22.5" x14ac:dyDescent="0.25">
      <c r="A17" s="75">
        <v>3.2</v>
      </c>
      <c r="B17" s="76">
        <v>64200000</v>
      </c>
      <c r="C17" s="76" t="s">
        <v>32</v>
      </c>
      <c r="D17" s="77">
        <f>615.58-273.88</f>
        <v>341.70000000000005</v>
      </c>
      <c r="E17" s="76" t="s">
        <v>31</v>
      </c>
      <c r="F17" s="78" t="s">
        <v>36</v>
      </c>
      <c r="G17" s="79"/>
    </row>
    <row r="18" spans="1:12" s="57" customFormat="1" ht="49.5" customHeight="1" x14ac:dyDescent="0.25">
      <c r="A18" s="54">
        <v>3.3</v>
      </c>
      <c r="B18" s="7">
        <v>30100000</v>
      </c>
      <c r="C18" s="7" t="s">
        <v>20</v>
      </c>
      <c r="D18" s="27">
        <f>5.5*10+100</f>
        <v>155</v>
      </c>
      <c r="E18" s="7" t="s">
        <v>31</v>
      </c>
      <c r="F18" s="9" t="s">
        <v>36</v>
      </c>
      <c r="G18" s="28"/>
    </row>
    <row r="19" spans="1:12" s="57" customFormat="1" ht="48" customHeight="1" x14ac:dyDescent="0.25">
      <c r="A19" s="54">
        <v>3.4</v>
      </c>
      <c r="B19" s="7">
        <v>30100000</v>
      </c>
      <c r="C19" s="7" t="s">
        <v>20</v>
      </c>
      <c r="D19" s="27">
        <f>263.82-55</f>
        <v>208.82</v>
      </c>
      <c r="E19" s="7" t="s">
        <v>13</v>
      </c>
      <c r="F19" s="9" t="s">
        <v>36</v>
      </c>
      <c r="G19" s="28"/>
    </row>
    <row r="20" spans="1:12" s="57" customFormat="1" ht="48" customHeight="1" x14ac:dyDescent="0.25">
      <c r="A20" s="54">
        <v>3.5</v>
      </c>
      <c r="B20" s="7">
        <v>30200000</v>
      </c>
      <c r="C20" s="7" t="s">
        <v>45</v>
      </c>
      <c r="D20" s="27">
        <v>50</v>
      </c>
      <c r="E20" s="7" t="s">
        <v>13</v>
      </c>
      <c r="F20" s="9" t="s">
        <v>44</v>
      </c>
      <c r="G20" s="28"/>
    </row>
    <row r="21" spans="1:12" s="57" customFormat="1" ht="25.5" customHeight="1" x14ac:dyDescent="0.25">
      <c r="A21" s="54">
        <v>3.5</v>
      </c>
      <c r="B21" s="7">
        <v>63100000</v>
      </c>
      <c r="C21" s="7" t="s">
        <v>24</v>
      </c>
      <c r="D21" s="27">
        <f>879.4-879.4</f>
        <v>0</v>
      </c>
      <c r="E21" s="7" t="s">
        <v>13</v>
      </c>
      <c r="F21" s="9" t="s">
        <v>36</v>
      </c>
      <c r="G21" s="28"/>
    </row>
    <row r="22" spans="1:12" s="57" customFormat="1" ht="22.5" x14ac:dyDescent="0.25">
      <c r="A22" s="54">
        <v>3.6</v>
      </c>
      <c r="B22" s="7">
        <v>64100000</v>
      </c>
      <c r="C22" s="7" t="s">
        <v>35</v>
      </c>
      <c r="D22" s="27">
        <f>3165.84-565.84</f>
        <v>2600</v>
      </c>
      <c r="E22" s="7" t="s">
        <v>13</v>
      </c>
      <c r="F22" s="9" t="s">
        <v>36</v>
      </c>
      <c r="G22" s="28"/>
    </row>
    <row r="23" spans="1:12" ht="63.75" customHeight="1" x14ac:dyDescent="0.25">
      <c r="A23" s="66">
        <v>4</v>
      </c>
      <c r="B23" s="107" t="s">
        <v>43</v>
      </c>
      <c r="C23" s="108"/>
      <c r="D23" s="67">
        <f>SUBTOTAL(9,D24:D26)</f>
        <v>5446</v>
      </c>
      <c r="E23" s="68"/>
      <c r="F23" s="68"/>
      <c r="G23" s="11"/>
      <c r="L23" s="48" t="s">
        <v>37</v>
      </c>
    </row>
    <row r="24" spans="1:12" ht="22.5" x14ac:dyDescent="0.25">
      <c r="A24" s="69">
        <v>4.0999999999999996</v>
      </c>
      <c r="B24" s="7">
        <v>33100000</v>
      </c>
      <c r="C24" s="7" t="s">
        <v>30</v>
      </c>
      <c r="D24" s="83">
        <v>1500</v>
      </c>
      <c r="E24" s="7" t="s">
        <v>13</v>
      </c>
      <c r="F24" s="9" t="s">
        <v>42</v>
      </c>
      <c r="G24" s="84"/>
    </row>
    <row r="25" spans="1:12" ht="22.5" x14ac:dyDescent="0.25">
      <c r="A25" s="69">
        <v>4.2</v>
      </c>
      <c r="B25" s="7">
        <v>33600000</v>
      </c>
      <c r="C25" s="7" t="s">
        <v>41</v>
      </c>
      <c r="D25" s="83">
        <v>3699</v>
      </c>
      <c r="E25" s="7" t="s">
        <v>13</v>
      </c>
      <c r="F25" s="9" t="s">
        <v>42</v>
      </c>
      <c r="G25" s="84"/>
    </row>
    <row r="26" spans="1:12" ht="45" x14ac:dyDescent="0.25">
      <c r="A26" s="80">
        <v>4.3</v>
      </c>
      <c r="B26" s="61">
        <v>30100000</v>
      </c>
      <c r="C26" s="61" t="s">
        <v>20</v>
      </c>
      <c r="D26" s="81">
        <v>247</v>
      </c>
      <c r="E26" s="61" t="s">
        <v>13</v>
      </c>
      <c r="F26" s="63" t="s">
        <v>44</v>
      </c>
      <c r="G26" s="82"/>
    </row>
    <row r="29" spans="1:12" x14ac:dyDescent="0.25">
      <c r="E29" s="91"/>
      <c r="F29" s="91"/>
    </row>
  </sheetData>
  <autoFilter ref="A6:N25"/>
  <mergeCells count="11">
    <mergeCell ref="A1:G1"/>
    <mergeCell ref="A2:G2"/>
    <mergeCell ref="A3:D3"/>
    <mergeCell ref="E3:G3"/>
    <mergeCell ref="A4:D4"/>
    <mergeCell ref="E4:G4"/>
    <mergeCell ref="A5:E5"/>
    <mergeCell ref="B7:C7"/>
    <mergeCell ref="B11:C11"/>
    <mergeCell ref="B15:C15"/>
    <mergeCell ref="B23:C2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23.12.2013 qristi</vt:lpstr>
      <vt:lpstr>21.01.2014</vt:lpstr>
      <vt:lpstr>11.02.2014</vt:lpstr>
      <vt:lpstr>05.06.2014</vt:lpstr>
      <vt:lpstr>29.07.2014</vt:lpstr>
      <vt:lpstr>22.08.2014</vt:lpstr>
      <vt:lpstr>13.10.2014</vt:lpstr>
      <vt:lpstr>09.12.2014</vt:lpstr>
      <vt:lpstr>11.12.2014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2014-12-16T09:10:55Z</dcterms:modified>
</cp:coreProperties>
</file>